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10" windowHeight="7200" tabRatio="886" activeTab="0"/>
  </bookViews>
  <sheets>
    <sheet name="CM Plan" sheetId="1" r:id="rId1"/>
    <sheet name="Baseline &amp; CF" sheetId="2" r:id="rId2"/>
    <sheet name="Project Register" sheetId="3" r:id="rId3"/>
    <sheet name="Analysis" sheetId="4" r:id="rId4"/>
    <sheet name="Lists and codes" sheetId="5" state="hidden" r:id="rId5"/>
    <sheet name="General recommendations" sheetId="6" r:id="rId6"/>
  </sheets>
  <definedNames>
    <definedName name="_xlfn.IFERROR" hidden="1">#NAME?</definedName>
    <definedName name="Analysts">'Lists and codes'!$B$12:$B$17</definedName>
    <definedName name="Documenttype">'Lists and codes'!$E$12:$E$23</definedName>
    <definedName name="format">'Lists and codes'!$F$12:$F$18</definedName>
    <definedName name="Limited">'Lists and codes'!$J$12:$J$17</definedName>
    <definedName name="Organisations">'Lists and codes'!$D$12:$D$24</definedName>
    <definedName name="OrgBlineYr">'Baseline &amp; CF'!$C$16</definedName>
    <definedName name="Response">'Lists and codes'!$I$12:$I$14</definedName>
    <definedName name="score">'Lists and codes'!$G$12:$G$18</definedName>
    <definedName name="Scoring">'Lists and codes'!$G$12:$G$18</definedName>
    <definedName name="Trend">'Lists and codes'!$K$12:$K$15</definedName>
    <definedName name="Version">'Lists and codes'!$C$12:$C$20</definedName>
    <definedName name="Year">'Lists and codes'!$L$12:$L$24</definedName>
    <definedName name="Yesno">'Lists and codes'!$I$12:$I$13</definedName>
  </definedNames>
  <calcPr fullCalcOnLoad="1"/>
</workbook>
</file>

<file path=xl/comments1.xml><?xml version="1.0" encoding="utf-8"?>
<comments xmlns="http://schemas.openxmlformats.org/spreadsheetml/2006/main">
  <authors>
    <author>casensio</author>
  </authors>
  <commentList>
    <comment ref="B25" authorId="0">
      <text>
        <r>
          <rPr>
            <b/>
            <sz val="9"/>
            <rFont val="Tahoma"/>
            <family val="0"/>
          </rPr>
          <t>BAU is a forecast of what would happen to future carbon footprints and associated costs if no carbon saving projects are implemented.</t>
        </r>
      </text>
    </comment>
    <comment ref="B26" authorId="0">
      <text>
        <r>
          <rPr>
            <b/>
            <sz val="9"/>
            <rFont val="Tahoma"/>
            <family val="0"/>
          </rPr>
          <t xml:space="preserve">The value at stake is amount of carbon (or cost) saved through the implementation of carbon saving projects when compared with the BAU. </t>
        </r>
      </text>
    </comment>
  </commentList>
</comments>
</file>

<file path=xl/comments2.xml><?xml version="1.0" encoding="utf-8"?>
<comments xmlns="http://schemas.openxmlformats.org/spreadsheetml/2006/main">
  <authors>
    <author>casensio</author>
  </authors>
  <commentList>
    <comment ref="B30" authorId="0">
      <text>
        <r>
          <rPr>
            <b/>
            <sz val="9"/>
            <rFont val="Tahoma"/>
            <family val="0"/>
          </rPr>
          <t>Municipal Solid Waste (MSW) is LACMW plus commercial and industrial waste similar to that generated by households which is collected by commercial operators (i.e. not by or on behalf of a local authority).</t>
        </r>
      </text>
    </comment>
  </commentList>
</comments>
</file>

<file path=xl/sharedStrings.xml><?xml version="1.0" encoding="utf-8"?>
<sst xmlns="http://schemas.openxmlformats.org/spreadsheetml/2006/main" count="370" uniqueCount="199">
  <si>
    <t>Worksheet name</t>
  </si>
  <si>
    <t>Data analyst</t>
  </si>
  <si>
    <t>Date</t>
  </si>
  <si>
    <t>Last amended by</t>
  </si>
  <si>
    <t>Lists and codes</t>
  </si>
  <si>
    <t>Analysts</t>
  </si>
  <si>
    <t>Version</t>
  </si>
  <si>
    <t>Final</t>
  </si>
  <si>
    <t>Organisation</t>
  </si>
  <si>
    <t>Organisations</t>
  </si>
  <si>
    <t>Carbon Management Plan</t>
  </si>
  <si>
    <t>Draft</t>
  </si>
  <si>
    <t>Evidence source</t>
  </si>
  <si>
    <t>Document type</t>
  </si>
  <si>
    <t>Format</t>
  </si>
  <si>
    <t>Carbon Management Plan - original</t>
  </si>
  <si>
    <t>Carbon Management Plan - update</t>
  </si>
  <si>
    <t>Baseline data</t>
  </si>
  <si>
    <t>Baseline report</t>
  </si>
  <si>
    <t>Ongoing Carbon footprint data</t>
  </si>
  <si>
    <t>Ongoing Carbon footprint report</t>
  </si>
  <si>
    <t>Carbon Reduction Project list/register</t>
  </si>
  <si>
    <t>Meeting minutes - organisation</t>
  </si>
  <si>
    <t xml:space="preserve">Internal report </t>
  </si>
  <si>
    <t>External report</t>
  </si>
  <si>
    <t>Other (please specify in 'outline')</t>
  </si>
  <si>
    <t>word</t>
  </si>
  <si>
    <t>excel</t>
  </si>
  <si>
    <t>powerpoint</t>
  </si>
  <si>
    <t>access</t>
  </si>
  <si>
    <t>email</t>
  </si>
  <si>
    <t>other</t>
  </si>
  <si>
    <t>pdf</t>
  </si>
  <si>
    <t>Progress indicator</t>
  </si>
  <si>
    <t>Question</t>
  </si>
  <si>
    <t>Notes</t>
  </si>
  <si>
    <t>Has the organisation included all significant sources of GHG, or explained reasoning for exclusion?</t>
  </si>
  <si>
    <t>A breakdown of emissions by source e.g. Electricity?</t>
  </si>
  <si>
    <t>An explanation of increases/decreases in emissions?</t>
  </si>
  <si>
    <t>Is there a clearly documented process for verifying footprint data?</t>
  </si>
  <si>
    <t>Is there a clearly documented process for collecting and collating footprint data?</t>
  </si>
  <si>
    <t>Not applicable</t>
  </si>
  <si>
    <t>Missing info</t>
  </si>
  <si>
    <t>Question/point is not covered in evidence provided or requested</t>
  </si>
  <si>
    <t>Question/point is covered fully and completely, following acknowleged best practice</t>
  </si>
  <si>
    <t>Question/point is covered minimally with many missing elements that could materially affect outcomes</t>
  </si>
  <si>
    <t>Question/point is partially covered with some missing elements that could materially affect outcomes</t>
  </si>
  <si>
    <t>Question/point is covered with only minor missing elements which are unlikely to materially affect outcomes</t>
  </si>
  <si>
    <t>Meaning</t>
  </si>
  <si>
    <t>Question/point is not applicable to the organisation (please specify reasoning)</t>
  </si>
  <si>
    <t>Question/point to be clarified in discussion with the organisation</t>
  </si>
  <si>
    <t>Yes</t>
  </si>
  <si>
    <t>No</t>
  </si>
  <si>
    <r>
      <t xml:space="preserve">Does the organisation have a clearly defined </t>
    </r>
    <r>
      <rPr>
        <sz val="10"/>
        <color indexed="8"/>
        <rFont val="Verdana"/>
        <family val="2"/>
      </rPr>
      <t>organisational boundary? e.g. which parts of the organisation are included in the emissions measurement</t>
    </r>
  </si>
  <si>
    <r>
      <t xml:space="preserve">Does the organisation have a clearly defined </t>
    </r>
    <r>
      <rPr>
        <sz val="10"/>
        <color indexed="8"/>
        <rFont val="Verdana"/>
        <family val="2"/>
      </rPr>
      <t>operational boundary? e.g. which emission sources are included within the footprint and which are excluded</t>
    </r>
  </si>
  <si>
    <t>Is there a clearly documented process for improving footprint data quality?</t>
  </si>
  <si>
    <t xml:space="preserve">Are there systematic procedures for actively monitoring energy and fuel consumption throughout the year?  </t>
  </si>
  <si>
    <t>Baseline and on-going carbon footprint</t>
  </si>
  <si>
    <t>A breakdown of emissions by department or other relevant internal structure?</t>
  </si>
  <si>
    <t>Is there a clear CM governance structure laid out in the plan, including:</t>
  </si>
  <si>
    <t>Does the range of Carbon Reduction projects in the CM Plan contain:</t>
  </si>
  <si>
    <t>Does the CMP contain a stakeholder engagement and communication plan?</t>
  </si>
  <si>
    <t>Is there a clear CM operational structure laid out in the plan, including?</t>
  </si>
  <si>
    <t>How and when the Carbon Management plan needs to be updated?</t>
  </si>
  <si>
    <t>Is there a clear statement of Carbon Management Strategy?</t>
  </si>
  <si>
    <t>Are there clearly stated Carbon Management objectives?</t>
  </si>
  <si>
    <t>Are the Carbon Reduction targets clearly stated? e.g. % reduction of stated baseline by a stated date</t>
  </si>
  <si>
    <t>Is there clear statement of how targets are likely to be achieved? e.g through implementation of projects, reductions in estate or reduction contributions from the grid</t>
  </si>
  <si>
    <t>Is there a clear statement of drivers for implementing a CM Plan?</t>
  </si>
  <si>
    <t>Response</t>
  </si>
  <si>
    <t>What is the overall trend of actual carbon emissions?</t>
  </si>
  <si>
    <t>Downward</t>
  </si>
  <si>
    <t>How many years left until target year</t>
  </si>
  <si>
    <t>Worksheet</t>
  </si>
  <si>
    <t>CM Plan</t>
  </si>
  <si>
    <t>Baseline and CF</t>
  </si>
  <si>
    <t>Organisation specific questions</t>
  </si>
  <si>
    <t>Date of starting Carbon Management Programme (insert date)</t>
  </si>
  <si>
    <t>Date of final CM Plan sign-off (insert date)</t>
  </si>
  <si>
    <t>Scoring</t>
  </si>
  <si>
    <t>Scoring reference</t>
  </si>
  <si>
    <t>Explanation</t>
  </si>
  <si>
    <t>Response/score</t>
  </si>
  <si>
    <t>Limited scoring</t>
  </si>
  <si>
    <t>Baseline and Carbon Footprint</t>
  </si>
  <si>
    <t>Trend</t>
  </si>
  <si>
    <t>Upward</t>
  </si>
  <si>
    <t>Static</t>
  </si>
  <si>
    <t>Unable to assess</t>
  </si>
  <si>
    <t>Complete</t>
  </si>
  <si>
    <t>How many projects are in each of the different progress status categories?</t>
  </si>
  <si>
    <t>Relevant questions</t>
  </si>
  <si>
    <t>Organisational score</t>
  </si>
  <si>
    <t>Percentage score</t>
  </si>
  <si>
    <t>Analysis Question 1:</t>
  </si>
  <si>
    <t>Analysis Question 2:</t>
  </si>
  <si>
    <t>Maximum score</t>
  </si>
  <si>
    <t>Analysis Question 3:</t>
  </si>
  <si>
    <t>Analysis Question 4:</t>
  </si>
  <si>
    <t>Has the organisation set up an effective carbon footprint monitoring process?</t>
  </si>
  <si>
    <t>Analysis Question 5:</t>
  </si>
  <si>
    <t>Analysis Question 6:</t>
  </si>
  <si>
    <t>How does the organisation score in terms of percentage reduction shortfall in target year?</t>
  </si>
  <si>
    <t>Analysis Question 7:</t>
  </si>
  <si>
    <t>Analysis Question 8:</t>
  </si>
  <si>
    <t>Baseline &amp; CF</t>
  </si>
  <si>
    <t>Total number of years in target period</t>
  </si>
  <si>
    <r>
      <t>What is the reduction shortfall in the target year? (tCO</t>
    </r>
    <r>
      <rPr>
        <vertAlign val="subscript"/>
        <sz val="10"/>
        <rFont val="Verdana"/>
        <family val="2"/>
      </rPr>
      <t>2</t>
    </r>
    <r>
      <rPr>
        <sz val="10"/>
        <rFont val="Verdana"/>
        <family val="2"/>
      </rPr>
      <t>e)</t>
    </r>
  </si>
  <si>
    <t>Number of pieces of evidence</t>
  </si>
  <si>
    <t>Carbon Management Plan Reduction Target</t>
  </si>
  <si>
    <t>Target year</t>
  </si>
  <si>
    <t>Contact</t>
  </si>
  <si>
    <t>Material presented for review</t>
  </si>
  <si>
    <t>Project Register</t>
  </si>
  <si>
    <t>Draft Carbon Management Plan submitted</t>
  </si>
  <si>
    <t>Identified/More Info Req</t>
  </si>
  <si>
    <t>Full Details Developed</t>
  </si>
  <si>
    <t>Funding Approved</t>
  </si>
  <si>
    <t>In Progress</t>
  </si>
  <si>
    <t>Abandoned</t>
  </si>
  <si>
    <t>Superseded</t>
  </si>
  <si>
    <t>What percentage of projects are funded?</t>
  </si>
  <si>
    <t>How does the organisation score in terms of funded carbon reductions in terms of the target period?</t>
  </si>
  <si>
    <t>How well has the organisation defined their baseline?</t>
  </si>
  <si>
    <t>Does the CMP include the following:</t>
  </si>
  <si>
    <t>What level of analysis has been carried out in the CMP in understanding their baseline Carbon Footprint?</t>
  </si>
  <si>
    <t>Projects overview</t>
  </si>
  <si>
    <t>Project List overview</t>
  </si>
  <si>
    <t>Does the organisation have an effective Carbon Management Plan?</t>
  </si>
  <si>
    <t>Has the organisation set up an effective carbon management process?</t>
  </si>
  <si>
    <t>How successful has the organisation been in securing funding for the projects on their carbon management project list?</t>
  </si>
  <si>
    <t>Is the organisation likely to meet their Carbon Management Plan reduction target?</t>
  </si>
  <si>
    <t>What was the original baseline carbon footprint?</t>
  </si>
  <si>
    <t>Sufficient projects to meet the suggested target?</t>
  </si>
  <si>
    <t>A reasonably detailed explanation of the project, assumptions, costs and savings?</t>
  </si>
  <si>
    <t>A timeframe for implementation?</t>
  </si>
  <si>
    <t>Suggested funding mechanisms?</t>
  </si>
  <si>
    <t>Clear organisational structure for supporting CM in place?</t>
  </si>
  <si>
    <t>Purpose and frequency of meetings?</t>
  </si>
  <si>
    <t>Process for progress and performance reporting?</t>
  </si>
  <si>
    <t>Individual carbon reduction project management?</t>
  </si>
  <si>
    <t>Emissions data collection and reporting?</t>
  </si>
  <si>
    <t>Has the CM Plan been signed off by the Chief Executive/board?</t>
  </si>
  <si>
    <t>Does the CM Plan detail the current carbon baseline, including exclusions and assumptions?</t>
  </si>
  <si>
    <t>Does the CM Plan present a forecast of the Business as Usual (BAU) scenario?</t>
  </si>
  <si>
    <t>Does the CM Plan present the Value at Stake (VAS)?</t>
  </si>
  <si>
    <t>If the organisation shares assets or premises with another organisation, is it clear how these joint-owned or controlled assets are accounted for?</t>
  </si>
  <si>
    <t>What emission sources are included in the baseline footprint:</t>
  </si>
  <si>
    <t>Buildings - direct fuel use?</t>
  </si>
  <si>
    <t>Buildings - indirect fuel use (electricity)?</t>
  </si>
  <si>
    <t>Fleet transport?</t>
  </si>
  <si>
    <t>Business travel?</t>
  </si>
  <si>
    <t>Refrigeration/air conditioning (fugitive sources)?</t>
  </si>
  <si>
    <t>Internal waste?</t>
  </si>
  <si>
    <t>Internal recycling?</t>
  </si>
  <si>
    <t>Municipal waste?</t>
  </si>
  <si>
    <t>Municipal recycling?</t>
  </si>
  <si>
    <t>Streetlighting?</t>
  </si>
  <si>
    <t>Water supply?</t>
  </si>
  <si>
    <t>Water treatment?</t>
  </si>
  <si>
    <t>Other (specify in notes)?</t>
  </si>
  <si>
    <t>What is the percentage of each emission source in the overall footprint:</t>
  </si>
  <si>
    <t>An explanation of utility costs relative to carbon emissions?</t>
  </si>
  <si>
    <t>An explanation of consumption relative to emissions?</t>
  </si>
  <si>
    <t>An explanation of how the data has been verified and improvements to the data quality compared to previous years?</t>
  </si>
  <si>
    <t>Carbon Management Plan:</t>
  </si>
  <si>
    <t>Carbon Footprint Baseline &amp; Forecast:</t>
  </si>
  <si>
    <t>Project Register:</t>
  </si>
  <si>
    <t>Analysis Results</t>
  </si>
  <si>
    <t>Does the organisation have a good approach to developing and managing carbon management projects?</t>
  </si>
  <si>
    <t xml:space="preserve">What is the percentage reduction shortfall (%)?  </t>
  </si>
  <si>
    <t>What is the Baseline Carbon Footprint (tCO2e)?</t>
  </si>
  <si>
    <t>Year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</si>
  <si>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</si>
  <si>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</si>
  <si>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</si>
  <si>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</si>
  <si>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</si>
  <si>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</si>
  <si>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</si>
  <si>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</si>
  <si>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</si>
  <si>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</si>
  <si>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</si>
  <si>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</si>
  <si>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</si>
  <si>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Lookup</t>
  </si>
  <si>
    <t>What is the current Carbon Footprint?</t>
  </si>
  <si>
    <t>What is the target Carbon Footprint in the target year?</t>
  </si>
  <si>
    <t>Based on your current Carbon Footprint, what is your anticipated Carbon Footprint in the target year (tCO2e)? If unknown, use current Carbon Footprint.</t>
  </si>
  <si>
    <t>What percentage of the projects on your project list fall into each of the following progress status categories?</t>
  </si>
  <si>
    <t>TOTAL</t>
  </si>
  <si>
    <t>How does the organisation score in terms of the progress status of projects still to be funded on the list?</t>
  </si>
  <si>
    <t>What is the Carbon Footprint Baseline Year (based on Financial year Apr-Mar)?</t>
  </si>
  <si>
    <t>Has the organisation used the correct emission factors?</t>
  </si>
  <si>
    <t>A prediction of future Carbon Footprints (BAU)?</t>
  </si>
  <si>
    <t>How many projects are on the Project Register list</t>
  </si>
  <si>
    <t>Meeting minutes - internal</t>
  </si>
  <si>
    <t>The following recommendations are made to: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</si>
</sst>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800]dddd\,\ mmmm\ dd\,\ yyyy"/>
    <numFmt numFmtId="165" formatCode="_-* #,##0_-;\-* #,##0_-;_-* &quot;-&quot;??_-;_-@_-"/>
    <numFmt numFmtId="166" formatCode="_-* #,##0.000_-;\-* #,##0.000_-;_-* &quot;-&quot;??_-;_-@_-"/>
    <numFmt numFmtId="167" formatCode="_-* #,##0.00000_-;\-* #,##0.00000_-;_-* &quot;-&quot;??_-;_-@_-"/>
    <numFmt numFmtId="168" formatCode="0_ ;\-0\ "/>
    <numFmt numFmtId="169" formatCode="#,##0_ ;\-#,##0\ "/>
    <numFmt numFmtId="170" formatCode="[$-809]dd\ mmmm\ yyyy"/>
    <numFmt numFmtId="171" formatCode="0.0%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vertAlign val="subscript"/>
      <sz val="10"/>
      <name val="Verdana"/>
      <family val="2"/>
    </font>
    <font>
      <sz val="10"/>
      <name val="Arial"/>
      <family val="2"/>
    </font>
    <font>
      <b/>
      <sz val="9"/>
      <name val="Tahoma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Verdana"/>
      <family val="2"/>
    </font>
    <font>
      <b/>
      <sz val="16"/>
      <color indexed="30"/>
      <name val="Verdana"/>
      <family val="2"/>
    </font>
    <font>
      <b/>
      <i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8"/>
      <name val="Courier New"/>
      <family val="3"/>
    </font>
    <font>
      <sz val="10"/>
      <color indexed="10"/>
      <name val="Verdana"/>
      <family val="2"/>
    </font>
    <font>
      <i/>
      <sz val="10"/>
      <color indexed="8"/>
      <name val="Verdana"/>
      <family val="2"/>
    </font>
    <font>
      <sz val="10"/>
      <color indexed="9"/>
      <name val="Verdana"/>
      <family val="2"/>
    </font>
    <font>
      <b/>
      <sz val="10"/>
      <color indexed="10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0"/>
      <name val="Verdana"/>
      <family val="2"/>
    </font>
    <font>
      <b/>
      <sz val="16"/>
      <color rgb="FF0098DB"/>
      <name val="Verdana"/>
      <family val="2"/>
    </font>
    <font>
      <b/>
      <i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u val="single"/>
      <sz val="11"/>
      <color theme="1"/>
      <name val="Calibri"/>
      <family val="2"/>
    </font>
    <font>
      <sz val="11"/>
      <color theme="1"/>
      <name val="Courier New"/>
      <family val="3"/>
    </font>
    <font>
      <sz val="10"/>
      <color rgb="FFFF0000"/>
      <name val="Verdana"/>
      <family val="2"/>
    </font>
    <font>
      <i/>
      <sz val="10"/>
      <color theme="1"/>
      <name val="Verdana"/>
      <family val="2"/>
    </font>
    <font>
      <sz val="10"/>
      <color theme="0"/>
      <name val="Verdana"/>
      <family val="2"/>
    </font>
    <font>
      <b/>
      <sz val="10"/>
      <color rgb="FFFF0000"/>
      <name val="Verdana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rgb="FFD5E5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B95"/>
        <bgColor indexed="64"/>
      </patternFill>
    </fill>
    <fill>
      <patternFill patternType="solid">
        <fgColor rgb="FF7AB800"/>
        <bgColor indexed="64"/>
      </patternFill>
    </fill>
    <fill>
      <patternFill patternType="solid">
        <fgColor rgb="FF63CECA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dashed">
        <color theme="0"/>
      </left>
      <right style="dashed">
        <color theme="0"/>
      </right>
      <top style="dashed">
        <color theme="0"/>
      </top>
      <bottom style="dashed">
        <color theme="0"/>
      </bottom>
    </border>
    <border>
      <left style="dashed">
        <color theme="0"/>
      </left>
      <right/>
      <top style="dashed">
        <color theme="0"/>
      </top>
      <bottom style="dashed">
        <color theme="0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/>
    </border>
    <border>
      <left style="thin">
        <color theme="0"/>
      </left>
      <right/>
      <top style="thin">
        <color theme="0"/>
      </top>
      <bottom style="dashed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dashed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dashed">
        <color theme="0"/>
      </bottom>
    </border>
    <border>
      <left/>
      <right/>
      <top style="thin">
        <color theme="0"/>
      </top>
      <bottom style="thin">
        <color theme="0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2">
    <xf numFmtId="0" fontId="0" fillId="0" borderId="0" xfId="0" applyFont="1" applyAlignment="1">
      <alignment/>
    </xf>
    <xf numFmtId="0" fontId="55" fillId="0" borderId="10" xfId="0" applyFont="1" applyBorder="1" applyAlignment="1">
      <alignment vertical="center"/>
    </xf>
    <xf numFmtId="0" fontId="55" fillId="0" borderId="11" xfId="0" applyFont="1" applyBorder="1" applyAlignment="1">
      <alignment vertical="center"/>
    </xf>
    <xf numFmtId="0" fontId="55" fillId="0" borderId="12" xfId="0" applyFont="1" applyBorder="1" applyAlignment="1">
      <alignment vertical="center"/>
    </xf>
    <xf numFmtId="1" fontId="56" fillId="33" borderId="13" xfId="0" applyNumberFormat="1" applyFont="1" applyFill="1" applyBorder="1" applyAlignment="1">
      <alignment horizontal="left" vertical="center"/>
    </xf>
    <xf numFmtId="1" fontId="56" fillId="33" borderId="14" xfId="0" applyNumberFormat="1" applyFont="1" applyFill="1" applyBorder="1" applyAlignment="1">
      <alignment horizontal="left" vertical="center"/>
    </xf>
    <xf numFmtId="0" fontId="55" fillId="0" borderId="15" xfId="0" applyFont="1" applyBorder="1" applyAlignment="1">
      <alignment vertical="center"/>
    </xf>
    <xf numFmtId="1" fontId="3" fillId="34" borderId="16" xfId="0" applyNumberFormat="1" applyFont="1" applyFill="1" applyBorder="1" applyAlignment="1">
      <alignment horizontal="left" vertical="center"/>
    </xf>
    <xf numFmtId="0" fontId="57" fillId="0" borderId="16" xfId="0" applyFont="1" applyBorder="1" applyAlignment="1">
      <alignment horizontal="center" vertical="center" wrapText="1"/>
    </xf>
    <xf numFmtId="164" fontId="3" fillId="34" borderId="16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0" fillId="0" borderId="10" xfId="0" applyBorder="1" applyAlignment="1">
      <alignment wrapText="1"/>
    </xf>
    <xf numFmtId="0" fontId="55" fillId="0" borderId="10" xfId="0" applyFont="1" applyBorder="1" applyAlignment="1">
      <alignment vertical="center" wrapText="1"/>
    </xf>
    <xf numFmtId="1" fontId="5" fillId="34" borderId="16" xfId="0" applyNumberFormat="1" applyFont="1" applyFill="1" applyBorder="1" applyAlignment="1">
      <alignment horizontal="center" vertical="center"/>
    </xf>
    <xf numFmtId="0" fontId="55" fillId="0" borderId="17" xfId="0" applyFont="1" applyBorder="1" applyAlignment="1">
      <alignment vertical="center"/>
    </xf>
    <xf numFmtId="0" fontId="0" fillId="0" borderId="16" xfId="0" applyBorder="1" applyAlignment="1">
      <alignment wrapText="1"/>
    </xf>
    <xf numFmtId="1" fontId="3" fillId="34" borderId="16" xfId="0" applyNumberFormat="1" applyFont="1" applyFill="1" applyBorder="1" applyAlignment="1">
      <alignment horizontal="left" vertical="center"/>
    </xf>
    <xf numFmtId="0" fontId="57" fillId="0" borderId="10" xfId="0" applyFont="1" applyBorder="1" applyAlignment="1">
      <alignment horizontal="center" vertical="center" wrapText="1"/>
    </xf>
    <xf numFmtId="1" fontId="3" fillId="34" borderId="16" xfId="0" applyNumberFormat="1" applyFont="1" applyFill="1" applyBorder="1" applyAlignment="1">
      <alignment horizontal="left" vertical="center"/>
    </xf>
    <xf numFmtId="0" fontId="0" fillId="35" borderId="0" xfId="0" applyFill="1" applyAlignment="1">
      <alignment/>
    </xf>
    <xf numFmtId="1" fontId="56" fillId="36" borderId="13" xfId="0" applyNumberFormat="1" applyFont="1" applyFill="1" applyBorder="1" applyAlignment="1">
      <alignment horizontal="left" vertical="center"/>
    </xf>
    <xf numFmtId="1" fontId="56" fillId="36" borderId="13" xfId="0" applyNumberFormat="1" applyFont="1" applyFill="1" applyBorder="1" applyAlignment="1">
      <alignment horizontal="left" vertical="center" wrapText="1"/>
    </xf>
    <xf numFmtId="1" fontId="56" fillId="36" borderId="13" xfId="0" applyNumberFormat="1" applyFont="1" applyFill="1" applyBorder="1" applyAlignment="1">
      <alignment horizontal="center" vertical="center" wrapText="1"/>
    </xf>
    <xf numFmtId="1" fontId="56" fillId="36" borderId="16" xfId="0" applyNumberFormat="1" applyFont="1" applyFill="1" applyBorder="1" applyAlignment="1">
      <alignment horizontal="center" vertical="center" wrapText="1"/>
    </xf>
    <xf numFmtId="1" fontId="56" fillId="36" borderId="16" xfId="0" applyNumberFormat="1" applyFont="1" applyFill="1" applyBorder="1" applyAlignment="1">
      <alignment vertical="center" wrapText="1"/>
    </xf>
    <xf numFmtId="1" fontId="56" fillId="36" borderId="11" xfId="0" applyNumberFormat="1" applyFont="1" applyFill="1" applyBorder="1" applyAlignment="1">
      <alignment vertical="center"/>
    </xf>
    <xf numFmtId="1" fontId="56" fillId="36" borderId="18" xfId="0" applyNumberFormat="1" applyFont="1" applyFill="1" applyBorder="1" applyAlignment="1">
      <alignment vertical="center"/>
    </xf>
    <xf numFmtId="1" fontId="56" fillId="36" borderId="11" xfId="0" applyNumberFormat="1" applyFont="1" applyFill="1" applyBorder="1" applyAlignment="1">
      <alignment horizontal="left" vertical="center"/>
    </xf>
    <xf numFmtId="1" fontId="56" fillId="36" borderId="11" xfId="0" applyNumberFormat="1" applyFont="1" applyFill="1" applyBorder="1" applyAlignment="1">
      <alignment vertical="center" wrapText="1"/>
    </xf>
    <xf numFmtId="1" fontId="56" fillId="36" borderId="11" xfId="0" applyNumberFormat="1" applyFont="1" applyFill="1" applyBorder="1" applyAlignment="1">
      <alignment horizontal="left" vertical="center" wrapText="1"/>
    </xf>
    <xf numFmtId="0" fontId="3" fillId="37" borderId="13" xfId="0" applyFont="1" applyFill="1" applyBorder="1" applyAlignment="1">
      <alignment horizontal="left" vertical="center" wrapText="1"/>
    </xf>
    <xf numFmtId="0" fontId="3" fillId="37" borderId="13" xfId="0" applyFont="1" applyFill="1" applyBorder="1" applyAlignment="1">
      <alignment horizontal="center" vertical="center" wrapText="1"/>
    </xf>
    <xf numFmtId="1" fontId="3" fillId="37" borderId="13" xfId="0" applyNumberFormat="1" applyFont="1" applyFill="1" applyBorder="1" applyAlignment="1">
      <alignment horizontal="left" vertical="center" wrapText="1"/>
    </xf>
    <xf numFmtId="1" fontId="3" fillId="37" borderId="13" xfId="0" applyNumberFormat="1" applyFont="1" applyFill="1" applyBorder="1" applyAlignment="1">
      <alignment horizontal="center" vertical="center" wrapText="1"/>
    </xf>
    <xf numFmtId="2" fontId="3" fillId="37" borderId="13" xfId="0" applyNumberFormat="1" applyFont="1" applyFill="1" applyBorder="1" applyAlignment="1">
      <alignment horizontal="center" vertical="center" wrapText="1"/>
    </xf>
    <xf numFmtId="1" fontId="5" fillId="38" borderId="16" xfId="0" applyNumberFormat="1" applyFont="1" applyFill="1" applyBorder="1" applyAlignment="1">
      <alignment horizontal="center" vertical="center"/>
    </xf>
    <xf numFmtId="0" fontId="4" fillId="38" borderId="13" xfId="0" applyFont="1" applyFill="1" applyBorder="1" applyAlignment="1">
      <alignment horizontal="left" vertical="center" wrapText="1" indent="3"/>
    </xf>
    <xf numFmtId="1" fontId="4" fillId="38" borderId="13" xfId="0" applyNumberFormat="1" applyFont="1" applyFill="1" applyBorder="1" applyAlignment="1">
      <alignment horizontal="left" vertical="center" wrapText="1" indent="3"/>
    </xf>
    <xf numFmtId="0" fontId="0" fillId="35" borderId="0" xfId="0" applyFont="1" applyFill="1" applyAlignment="1">
      <alignment/>
    </xf>
    <xf numFmtId="0" fontId="58" fillId="35" borderId="0" xfId="0" applyFont="1" applyFill="1" applyAlignment="1">
      <alignment/>
    </xf>
    <xf numFmtId="0" fontId="59" fillId="35" borderId="0" xfId="0" applyFont="1" applyFill="1" applyAlignment="1">
      <alignment/>
    </xf>
    <xf numFmtId="0" fontId="60" fillId="35" borderId="0" xfId="0" applyFont="1" applyFill="1" applyAlignment="1">
      <alignment/>
    </xf>
    <xf numFmtId="1" fontId="3" fillId="38" borderId="16" xfId="0" applyNumberFormat="1" applyFont="1" applyFill="1" applyBorder="1" applyAlignment="1" applyProtection="1">
      <alignment horizontal="center" vertical="center"/>
      <protection locked="0"/>
    </xf>
    <xf numFmtId="1" fontId="3" fillId="38" borderId="16" xfId="0" applyNumberFormat="1" applyFont="1" applyFill="1" applyBorder="1" applyAlignment="1" applyProtection="1">
      <alignment horizontal="center" vertical="center" wrapText="1"/>
      <protection locked="0"/>
    </xf>
    <xf numFmtId="164" fontId="3" fillId="38" borderId="16" xfId="0" applyNumberFormat="1" applyFont="1" applyFill="1" applyBorder="1" applyAlignment="1" applyProtection="1">
      <alignment horizontal="center" vertical="center"/>
      <protection locked="0"/>
    </xf>
    <xf numFmtId="0" fontId="3" fillId="37" borderId="13" xfId="0" applyFont="1" applyFill="1" applyBorder="1" applyAlignment="1" applyProtection="1">
      <alignment horizontal="left" vertical="center" wrapText="1"/>
      <protection locked="0"/>
    </xf>
    <xf numFmtId="49" fontId="3" fillId="34" borderId="16" xfId="0" applyNumberFormat="1" applyFont="1" applyFill="1" applyBorder="1" applyAlignment="1" applyProtection="1">
      <alignment horizontal="center" vertical="center"/>
      <protection locked="0"/>
    </xf>
    <xf numFmtId="1" fontId="3" fillId="34" borderId="16" xfId="0" applyNumberFormat="1" applyFont="1" applyFill="1" applyBorder="1" applyAlignment="1" applyProtection="1">
      <alignment horizontal="left" vertical="center" wrapText="1"/>
      <protection locked="0"/>
    </xf>
    <xf numFmtId="1" fontId="3" fillId="34" borderId="16" xfId="0" applyNumberFormat="1" applyFont="1" applyFill="1" applyBorder="1" applyAlignment="1" applyProtection="1">
      <alignment horizontal="center" vertical="center"/>
      <protection locked="0"/>
    </xf>
    <xf numFmtId="1" fontId="3" fillId="34" borderId="16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16" xfId="0" applyFont="1" applyBorder="1" applyAlignment="1" applyProtection="1">
      <alignment horizontal="center" vertical="center" wrapText="1"/>
      <protection/>
    </xf>
    <xf numFmtId="0" fontId="55" fillId="0" borderId="10" xfId="0" applyFont="1" applyBorder="1" applyAlignment="1" applyProtection="1">
      <alignment vertical="center"/>
      <protection/>
    </xf>
    <xf numFmtId="1" fontId="5" fillId="38" borderId="16" xfId="0" applyNumberFormat="1" applyFont="1" applyFill="1" applyBorder="1" applyAlignment="1" applyProtection="1">
      <alignment horizontal="center" vertical="center"/>
      <protection/>
    </xf>
    <xf numFmtId="0" fontId="55" fillId="0" borderId="12" xfId="0" applyFont="1" applyBorder="1" applyAlignment="1" applyProtection="1">
      <alignment vertical="center"/>
      <protection/>
    </xf>
    <xf numFmtId="0" fontId="55" fillId="0" borderId="12" xfId="0" applyFont="1" applyBorder="1" applyAlignment="1" applyProtection="1">
      <alignment vertical="center" wrapText="1"/>
      <protection/>
    </xf>
    <xf numFmtId="0" fontId="55" fillId="0" borderId="10" xfId="0" applyFont="1" applyBorder="1" applyAlignment="1" applyProtection="1">
      <alignment vertical="center" wrapText="1"/>
      <protection/>
    </xf>
    <xf numFmtId="1" fontId="56" fillId="36" borderId="13" xfId="0" applyNumberFormat="1" applyFont="1" applyFill="1" applyBorder="1" applyAlignment="1" applyProtection="1">
      <alignment horizontal="left" vertical="center"/>
      <protection/>
    </xf>
    <xf numFmtId="1" fontId="56" fillId="36" borderId="13" xfId="0" applyNumberFormat="1" applyFont="1" applyFill="1" applyBorder="1" applyAlignment="1" applyProtection="1">
      <alignment horizontal="center" vertical="center" wrapText="1"/>
      <protection/>
    </xf>
    <xf numFmtId="1" fontId="3" fillId="38" borderId="16" xfId="0" applyNumberFormat="1" applyFont="1" applyFill="1" applyBorder="1" applyAlignment="1" applyProtection="1">
      <alignment horizontal="left" vertical="center"/>
      <protection/>
    </xf>
    <xf numFmtId="1" fontId="3" fillId="38" borderId="11" xfId="0" applyNumberFormat="1" applyFont="1" applyFill="1" applyBorder="1" applyAlignment="1" applyProtection="1">
      <alignment horizontal="left" vertical="center"/>
      <protection/>
    </xf>
    <xf numFmtId="9" fontId="55" fillId="0" borderId="10" xfId="0" applyNumberFormat="1" applyFont="1" applyBorder="1" applyAlignment="1" applyProtection="1">
      <alignment vertical="center" wrapText="1"/>
      <protection/>
    </xf>
    <xf numFmtId="1" fontId="56" fillId="36" borderId="13" xfId="0" applyNumberFormat="1" applyFont="1" applyFill="1" applyBorder="1" applyAlignment="1" applyProtection="1">
      <alignment horizontal="left" vertical="center" wrapText="1"/>
      <protection/>
    </xf>
    <xf numFmtId="0" fontId="3" fillId="37" borderId="13" xfId="0" applyFont="1" applyFill="1" applyBorder="1" applyAlignment="1" applyProtection="1">
      <alignment horizontal="left" vertical="center" wrapText="1"/>
      <protection/>
    </xf>
    <xf numFmtId="0" fontId="3" fillId="37" borderId="13" xfId="0" applyFont="1" applyFill="1" applyBorder="1" applyAlignment="1" applyProtection="1">
      <alignment horizontal="center" vertical="center" wrapText="1"/>
      <protection/>
    </xf>
    <xf numFmtId="0" fontId="4" fillId="38" borderId="13" xfId="0" applyFont="1" applyFill="1" applyBorder="1" applyAlignment="1" applyProtection="1">
      <alignment horizontal="left" vertical="center" wrapText="1" indent="3"/>
      <protection/>
    </xf>
    <xf numFmtId="0" fontId="3" fillId="37" borderId="13" xfId="0" applyNumberFormat="1" applyFont="1" applyFill="1" applyBorder="1" applyAlignment="1" applyProtection="1">
      <alignment horizontal="left" vertical="center" wrapText="1"/>
      <protection/>
    </xf>
    <xf numFmtId="1" fontId="3" fillId="34" borderId="16" xfId="0" applyNumberFormat="1" applyFont="1" applyFill="1" applyBorder="1" applyAlignment="1" applyProtection="1">
      <alignment vertical="center" wrapText="1"/>
      <protection locked="0"/>
    </xf>
    <xf numFmtId="49" fontId="3" fillId="34" borderId="16" xfId="0" applyNumberFormat="1" applyFont="1" applyFill="1" applyBorder="1" applyAlignment="1" applyProtection="1">
      <alignment horizontal="left" vertical="center" wrapText="1"/>
      <protection locked="0"/>
    </xf>
    <xf numFmtId="1" fontId="3" fillId="34" borderId="0" xfId="0" applyNumberFormat="1" applyFont="1" applyFill="1" applyBorder="1" applyAlignment="1" applyProtection="1">
      <alignment horizontal="center" vertical="center"/>
      <protection locked="0"/>
    </xf>
    <xf numFmtId="1" fontId="3" fillId="34" borderId="16" xfId="0" applyNumberFormat="1" applyFont="1" applyFill="1" applyBorder="1" applyAlignment="1" applyProtection="1" quotePrefix="1">
      <alignment horizontal="left" vertical="center" wrapText="1"/>
      <protection locked="0"/>
    </xf>
    <xf numFmtId="9" fontId="3" fillId="34" borderId="16" xfId="63" applyFont="1" applyFill="1" applyBorder="1" applyAlignment="1" applyProtection="1">
      <alignment horizontal="center" vertical="center"/>
      <protection locked="0"/>
    </xf>
    <xf numFmtId="165" fontId="3" fillId="34" borderId="16" xfId="42" applyNumberFormat="1" applyFont="1" applyFill="1" applyBorder="1" applyAlignment="1" applyProtection="1">
      <alignment horizontal="left" vertical="center" wrapText="1"/>
      <protection locked="0"/>
    </xf>
    <xf numFmtId="1" fontId="53" fillId="35" borderId="0" xfId="0" applyNumberFormat="1" applyFont="1" applyFill="1" applyAlignment="1">
      <alignment/>
    </xf>
    <xf numFmtId="0" fontId="0" fillId="35" borderId="0" xfId="0" applyFill="1" applyAlignment="1" applyProtection="1">
      <alignment horizontal="left" vertical="center" indent="5"/>
      <protection locked="0"/>
    </xf>
    <xf numFmtId="0" fontId="0" fillId="35" borderId="0" xfId="0" applyFill="1" applyAlignment="1" applyProtection="1">
      <alignment/>
      <protection locked="0"/>
    </xf>
    <xf numFmtId="0" fontId="61" fillId="35" borderId="0" xfId="0" applyFont="1" applyFill="1" applyAlignment="1" applyProtection="1">
      <alignment horizontal="left" vertical="center" indent="10"/>
      <protection locked="0"/>
    </xf>
    <xf numFmtId="0" fontId="0" fillId="35" borderId="0" xfId="0" applyFont="1" applyFill="1" applyAlignment="1" applyProtection="1">
      <alignment/>
      <protection locked="0"/>
    </xf>
    <xf numFmtId="9" fontId="3" fillId="34" borderId="16" xfId="0" applyNumberFormat="1" applyFont="1" applyFill="1" applyBorder="1" applyAlignment="1" applyProtection="1">
      <alignment horizontal="center" vertical="center"/>
      <protection hidden="1"/>
    </xf>
    <xf numFmtId="1" fontId="3" fillId="37" borderId="13" xfId="0" applyNumberFormat="1" applyFont="1" applyFill="1" applyBorder="1" applyAlignment="1" applyProtection="1">
      <alignment horizontal="center" vertical="center" wrapText="1"/>
      <protection hidden="1"/>
    </xf>
    <xf numFmtId="9" fontId="3" fillId="34" borderId="1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/>
      <protection hidden="1"/>
    </xf>
    <xf numFmtId="1" fontId="3" fillId="34" borderId="16" xfId="0" applyNumberFormat="1" applyFont="1" applyFill="1" applyBorder="1" applyAlignment="1" applyProtection="1">
      <alignment horizontal="center" vertical="center"/>
      <protection hidden="1"/>
    </xf>
    <xf numFmtId="1" fontId="3" fillId="34" borderId="16" xfId="0" applyNumberFormat="1" applyFont="1" applyFill="1" applyBorder="1" applyAlignment="1" applyProtection="1">
      <alignment horizontal="left" vertical="top" wrapText="1"/>
      <protection hidden="1"/>
    </xf>
    <xf numFmtId="1" fontId="56" fillId="36" borderId="13" xfId="0" applyNumberFormat="1" applyFont="1" applyFill="1" applyBorder="1" applyAlignment="1" applyProtection="1">
      <alignment horizontal="center" vertical="center"/>
      <protection hidden="1"/>
    </xf>
    <xf numFmtId="9" fontId="56" fillId="36" borderId="13" xfId="0" applyNumberFormat="1" applyFont="1" applyFill="1" applyBorder="1" applyAlignment="1" applyProtection="1">
      <alignment horizontal="center" vertical="center"/>
      <protection hidden="1"/>
    </xf>
    <xf numFmtId="1" fontId="56" fillId="36" borderId="13" xfId="0" applyNumberFormat="1" applyFont="1" applyFill="1" applyBorder="1" applyAlignment="1" applyProtection="1">
      <alignment horizontal="left" vertical="center"/>
      <protection hidden="1"/>
    </xf>
    <xf numFmtId="1" fontId="3" fillId="34" borderId="16" xfId="0" applyNumberFormat="1" applyFont="1" applyFill="1" applyBorder="1" applyAlignment="1" applyProtection="1">
      <alignment horizontal="left" vertical="center" wrapText="1"/>
      <protection hidden="1"/>
    </xf>
    <xf numFmtId="0" fontId="55" fillId="39" borderId="10" xfId="0" applyFont="1" applyFill="1" applyBorder="1" applyAlignment="1">
      <alignment vertical="center"/>
    </xf>
    <xf numFmtId="0" fontId="62" fillId="0" borderId="10" xfId="0" applyFont="1" applyBorder="1" applyAlignment="1">
      <alignment vertical="center"/>
    </xf>
    <xf numFmtId="1" fontId="62" fillId="34" borderId="16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vertical="center"/>
      <protection/>
    </xf>
    <xf numFmtId="3" fontId="3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3" fillId="34" borderId="16" xfId="0" applyNumberFormat="1" applyFont="1" applyFill="1" applyBorder="1" applyAlignment="1">
      <alignment horizontal="left" vertical="center"/>
    </xf>
    <xf numFmtId="0" fontId="63" fillId="0" borderId="10" xfId="0" applyFont="1" applyBorder="1" applyAlignment="1">
      <alignment vertical="center"/>
    </xf>
    <xf numFmtId="1" fontId="55" fillId="0" borderId="10" xfId="0" applyNumberFormat="1" applyFont="1" applyBorder="1" applyAlignment="1">
      <alignment vertical="center"/>
    </xf>
    <xf numFmtId="0" fontId="64" fillId="0" borderId="10" xfId="0" applyFont="1" applyBorder="1" applyAlignment="1">
      <alignment horizontal="left" vertical="center"/>
    </xf>
    <xf numFmtId="1" fontId="64" fillId="0" borderId="10" xfId="0" applyNumberFormat="1" applyFont="1" applyBorder="1" applyAlignment="1">
      <alignment vertical="center"/>
    </xf>
    <xf numFmtId="169" fontId="3" fillId="34" borderId="16" xfId="42" applyNumberFormat="1" applyFont="1" applyFill="1" applyBorder="1" applyAlignment="1" applyProtection="1">
      <alignment horizontal="center" vertical="center"/>
      <protection locked="0"/>
    </xf>
    <xf numFmtId="168" fontId="3" fillId="34" borderId="16" xfId="42" applyNumberFormat="1" applyFont="1" applyFill="1" applyBorder="1" applyAlignment="1" applyProtection="1">
      <alignment horizontal="center" vertical="center"/>
      <protection locked="0"/>
    </xf>
    <xf numFmtId="3" fontId="3" fillId="34" borderId="16" xfId="42" applyNumberFormat="1" applyFont="1" applyFill="1" applyBorder="1" applyAlignment="1" applyProtection="1">
      <alignment horizontal="center" vertical="center"/>
      <protection locked="0"/>
    </xf>
    <xf numFmtId="1" fontId="65" fillId="37" borderId="13" xfId="0" applyNumberFormat="1" applyFont="1" applyFill="1" applyBorder="1" applyAlignment="1">
      <alignment horizontal="center" vertical="center" wrapText="1"/>
    </xf>
    <xf numFmtId="1" fontId="64" fillId="35" borderId="10" xfId="0" applyNumberFormat="1" applyFont="1" applyFill="1" applyBorder="1" applyAlignment="1">
      <alignment vertical="center"/>
    </xf>
    <xf numFmtId="9" fontId="3" fillId="38" borderId="16" xfId="63" applyFont="1" applyFill="1" applyBorder="1" applyAlignment="1" applyProtection="1">
      <alignment horizontal="center" vertical="center"/>
      <protection hidden="1"/>
    </xf>
    <xf numFmtId="9" fontId="3" fillId="38" borderId="16" xfId="0" applyNumberFormat="1" applyFont="1" applyFill="1" applyBorder="1" applyAlignment="1" applyProtection="1">
      <alignment horizontal="center" vertical="center"/>
      <protection hidden="1"/>
    </xf>
    <xf numFmtId="3" fontId="3" fillId="38" borderId="16" xfId="42" applyNumberFormat="1" applyFont="1" applyFill="1" applyBorder="1" applyAlignment="1" applyProtection="1">
      <alignment horizontal="center" vertical="center"/>
      <protection hidden="1"/>
    </xf>
    <xf numFmtId="9" fontId="3" fillId="38" borderId="16" xfId="42" applyNumberFormat="1" applyFont="1" applyFill="1" applyBorder="1" applyAlignment="1" applyProtection="1">
      <alignment horizontal="center" vertical="center"/>
      <protection hidden="1"/>
    </xf>
    <xf numFmtId="3" fontId="3" fillId="38" borderId="16" xfId="0" applyNumberFormat="1" applyFont="1" applyFill="1" applyBorder="1" applyAlignment="1" applyProtection="1">
      <alignment horizontal="center" vertical="center"/>
      <protection hidden="1"/>
    </xf>
    <xf numFmtId="1" fontId="3" fillId="38" borderId="16" xfId="0" applyNumberFormat="1" applyFont="1" applyFill="1" applyBorder="1" applyAlignment="1" applyProtection="1">
      <alignment horizontal="center" vertical="center"/>
      <protection hidden="1"/>
    </xf>
    <xf numFmtId="169" fontId="3" fillId="38" borderId="16" xfId="42" applyNumberFormat="1" applyFont="1" applyFill="1" applyBorder="1" applyAlignment="1" applyProtection="1">
      <alignment horizontal="center" vertical="center"/>
      <protection hidden="1"/>
    </xf>
    <xf numFmtId="1" fontId="3" fillId="38" borderId="16" xfId="42" applyNumberFormat="1" applyFont="1" applyFill="1" applyBorder="1" applyAlignment="1" applyProtection="1">
      <alignment horizontal="center" vertical="center"/>
      <protection hidden="1"/>
    </xf>
    <xf numFmtId="9" fontId="3" fillId="38" borderId="16" xfId="63" applyFont="1" applyFill="1" applyBorder="1" applyAlignment="1" applyProtection="1">
      <alignment horizontal="center" vertical="center" wrapText="1"/>
      <protection hidden="1"/>
    </xf>
    <xf numFmtId="1" fontId="65" fillId="37" borderId="13" xfId="0" applyNumberFormat="1" applyFont="1" applyFill="1" applyBorder="1" applyAlignment="1" applyProtection="1">
      <alignment horizontal="center" vertical="center" wrapText="1"/>
      <protection hidden="1"/>
    </xf>
    <xf numFmtId="0" fontId="3" fillId="37" borderId="13" xfId="0" applyFont="1" applyFill="1" applyBorder="1" applyAlignment="1" applyProtection="1">
      <alignment horizontal="left" vertical="center" wrapText="1"/>
      <protection hidden="1"/>
    </xf>
    <xf numFmtId="14" fontId="3" fillId="38" borderId="16" xfId="0" applyNumberFormat="1" applyFont="1" applyFill="1" applyBorder="1" applyAlignment="1" applyProtection="1">
      <alignment horizontal="center" vertical="center"/>
      <protection hidden="1"/>
    </xf>
    <xf numFmtId="1" fontId="3" fillId="38" borderId="16" xfId="0" applyNumberFormat="1" applyFont="1" applyFill="1" applyBorder="1" applyAlignment="1" applyProtection="1">
      <alignment horizontal="left" vertical="center"/>
      <protection/>
    </xf>
    <xf numFmtId="1" fontId="3" fillId="38" borderId="11" xfId="0" applyNumberFormat="1" applyFont="1" applyFill="1" applyBorder="1" applyAlignment="1" applyProtection="1">
      <alignment horizontal="left" vertical="center"/>
      <protection/>
    </xf>
    <xf numFmtId="1" fontId="56" fillId="36" borderId="20" xfId="0" applyNumberFormat="1" applyFont="1" applyFill="1" applyBorder="1" applyAlignment="1" applyProtection="1">
      <alignment horizontal="left" vertical="center"/>
      <protection/>
    </xf>
    <xf numFmtId="1" fontId="56" fillId="36" borderId="11" xfId="0" applyNumberFormat="1" applyFont="1" applyFill="1" applyBorder="1" applyAlignment="1" applyProtection="1">
      <alignment horizontal="left" vertical="center"/>
      <protection/>
    </xf>
    <xf numFmtId="1" fontId="56" fillId="36" borderId="18" xfId="0" applyNumberFormat="1" applyFont="1" applyFill="1" applyBorder="1" applyAlignment="1">
      <alignment horizontal="left" vertical="center"/>
    </xf>
    <xf numFmtId="1" fontId="56" fillId="36" borderId="21" xfId="0" applyNumberFormat="1" applyFont="1" applyFill="1" applyBorder="1" applyAlignment="1">
      <alignment horizontal="left" vertical="center"/>
    </xf>
    <xf numFmtId="1" fontId="56" fillId="36" borderId="20" xfId="0" applyNumberFormat="1" applyFont="1" applyFill="1" applyBorder="1" applyAlignment="1">
      <alignment horizontal="left" vertical="center"/>
    </xf>
    <xf numFmtId="1" fontId="56" fillId="36" borderId="11" xfId="0" applyNumberFormat="1" applyFont="1" applyFill="1" applyBorder="1" applyAlignment="1">
      <alignment horizontal="left" vertical="center"/>
    </xf>
    <xf numFmtId="1" fontId="3" fillId="38" borderId="16" xfId="0" applyNumberFormat="1" applyFont="1" applyFill="1" applyBorder="1" applyAlignment="1">
      <alignment horizontal="left" vertical="center"/>
    </xf>
    <xf numFmtId="1" fontId="3" fillId="38" borderId="11" xfId="0" applyNumberFormat="1" applyFont="1" applyFill="1" applyBorder="1" applyAlignment="1">
      <alignment horizontal="left" vertical="center"/>
    </xf>
    <xf numFmtId="1" fontId="56" fillId="36" borderId="16" xfId="0" applyNumberFormat="1" applyFont="1" applyFill="1" applyBorder="1" applyAlignment="1">
      <alignment horizontal="left" vertical="center" wrapText="1"/>
    </xf>
    <xf numFmtId="1" fontId="56" fillId="36" borderId="22" xfId="0" applyNumberFormat="1" applyFont="1" applyFill="1" applyBorder="1" applyAlignment="1">
      <alignment horizontal="left" vertical="center" wrapText="1"/>
    </xf>
    <xf numFmtId="1" fontId="56" fillId="36" borderId="16" xfId="0" applyNumberFormat="1" applyFont="1" applyFill="1" applyBorder="1" applyAlignment="1">
      <alignment horizontal="center" vertical="center" wrapText="1"/>
    </xf>
    <xf numFmtId="1" fontId="56" fillId="36" borderId="22" xfId="0" applyNumberFormat="1" applyFont="1" applyFill="1" applyBorder="1" applyAlignment="1">
      <alignment horizontal="center" vertical="center" wrapText="1"/>
    </xf>
    <xf numFmtId="1" fontId="56" fillId="36" borderId="11" xfId="0" applyNumberFormat="1" applyFont="1" applyFill="1" applyBorder="1" applyAlignment="1">
      <alignment horizontal="center" vertical="center" wrapText="1"/>
    </xf>
    <xf numFmtId="1" fontId="56" fillId="36" borderId="16" xfId="0" applyNumberFormat="1" applyFont="1" applyFill="1" applyBorder="1" applyAlignment="1">
      <alignment horizontal="left" vertical="center"/>
    </xf>
    <xf numFmtId="1" fontId="56" fillId="36" borderId="22" xfId="0" applyNumberFormat="1" applyFont="1" applyFill="1" applyBorder="1" applyAlignment="1">
      <alignment horizontal="left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omma 2 3" xfId="45"/>
    <cellStyle name="Comma 2 4" xfId="46"/>
    <cellStyle name="Comma 2 5" xfId="47"/>
    <cellStyle name="Currency" xfId="48"/>
    <cellStyle name="Currency [0]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dxfs count="22">
    <dxf>
      <fill>
        <patternFill>
          <bgColor rgb="FF7AFE68"/>
        </patternFill>
      </fill>
    </dxf>
    <dxf>
      <fill>
        <patternFill>
          <bgColor rgb="FF3ECE4C"/>
        </patternFill>
      </fill>
    </dxf>
    <dxf>
      <fill>
        <patternFill>
          <bgColor rgb="FF1FA555"/>
        </patternFill>
      </fill>
    </dxf>
    <dxf>
      <fill>
        <patternFill>
          <bgColor rgb="FFFFCC66"/>
        </patternFill>
      </fill>
    </dxf>
    <dxf>
      <fill>
        <patternFill>
          <bgColor rgb="FFCCFF99"/>
        </patternFill>
      </fill>
    </dxf>
    <dxf>
      <fill>
        <patternFill>
          <bgColor rgb="FF00CC99"/>
        </patternFill>
      </fill>
    </dxf>
    <dxf>
      <fill>
        <patternFill>
          <bgColor rgb="FFFFCC66"/>
        </patternFill>
      </fill>
    </dxf>
    <dxf>
      <fill>
        <patternFill>
          <bgColor rgb="FFCCFF99"/>
        </patternFill>
      </fill>
    </dxf>
    <dxf>
      <fill>
        <patternFill>
          <bgColor rgb="FF00CC99"/>
        </patternFill>
      </fill>
    </dxf>
    <dxf>
      <fill>
        <patternFill>
          <bgColor rgb="FFFFCC66"/>
        </patternFill>
      </fill>
    </dxf>
    <dxf>
      <fill>
        <patternFill>
          <bgColor rgb="FFCCFF99"/>
        </patternFill>
      </fill>
    </dxf>
    <dxf>
      <fill>
        <patternFill>
          <bgColor rgb="FF00CC99"/>
        </patternFill>
      </fill>
    </dxf>
    <dxf>
      <fill>
        <patternFill>
          <bgColor theme="9"/>
        </patternFill>
      </fill>
      <border/>
    </dxf>
    <dxf>
      <fill>
        <patternFill>
          <bgColor rgb="FFFF5050"/>
        </patternFill>
      </fill>
      <border/>
    </dxf>
    <dxf>
      <border/>
    </dxf>
    <dxf>
      <fill>
        <patternFill>
          <bgColor rgb="FFDDF68E"/>
        </patternFill>
      </fill>
      <border/>
    </dxf>
    <dxf>
      <fill>
        <patternFill>
          <bgColor rgb="FFECDB78"/>
        </patternFill>
      </fill>
      <border/>
    </dxf>
    <dxf>
      <fill>
        <patternFill>
          <bgColor rgb="FFECC146"/>
        </patternFill>
      </fill>
      <border/>
    </dxf>
    <dxf>
      <fill>
        <patternFill>
          <bgColor rgb="FFF3A147"/>
        </patternFill>
      </fill>
      <border/>
    </dxf>
    <dxf>
      <fill>
        <patternFill>
          <bgColor rgb="FFF08A52"/>
        </patternFill>
      </fill>
      <border/>
    </dxf>
    <dxf>
      <fill>
        <patternFill>
          <bgColor rgb="FFEF4A39"/>
        </patternFill>
      </fill>
      <border/>
    </dxf>
    <dxf>
      <fill>
        <patternFill>
          <bgColor rgb="FFEE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6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555"/>
          <c:y val="0.20075"/>
          <c:w val="0.48075"/>
          <c:h val="0.47475"/>
        </c:manualLayout>
      </c:layout>
      <c:radarChart>
        <c:radarStyle val="marker"/>
        <c:varyColors val="0"/>
        <c:ser>
          <c:idx val="0"/>
          <c:order val="0"/>
          <c:tx>
            <c:strRef>
              <c:f>Analysis!$B$4</c:f>
              <c:strCache>
                <c:ptCount val="1"/>
                <c:pt idx="0">
                  <c:v>Analysis Results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Analysis!$C$6:$C$13</c:f>
              <c:strCache/>
            </c:strRef>
          </c:cat>
          <c:val>
            <c:numRef>
              <c:f>Analysis!$E$6:$E$13</c:f>
              <c:numCache/>
            </c:numRef>
          </c:val>
        </c:ser>
        <c:axId val="44787422"/>
        <c:axId val="433615"/>
      </c:radarChart>
      <c:catAx>
        <c:axId val="4478742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3615"/>
        <c:crosses val="autoZero"/>
        <c:auto val="0"/>
        <c:lblOffset val="100"/>
        <c:tickLblSkip val="1"/>
        <c:noMultiLvlLbl val="0"/>
      </c:catAx>
      <c:valAx>
        <c:axId val="4336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4787422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0</xdr:col>
      <xdr:colOff>600075</xdr:colOff>
      <xdr:row>3</xdr:row>
      <xdr:rowOff>38100</xdr:rowOff>
    </xdr:to>
    <xdr:pic>
      <xdr:nvPicPr>
        <xdr:cNvPr id="1" name="Picture 1" descr="C:\Users\CAsensio\AppData\Local\Temp\wz1352\Resource_Efficient_Scotland_contractor_resources_May_2013\Logos\RES_logos\RES_logos_GIFs_and_PNGs\RES_RGB_lr_ico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5619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85725</xdr:colOff>
      <xdr:row>2</xdr:row>
      <xdr:rowOff>114300</xdr:rowOff>
    </xdr:to>
    <xdr:pic>
      <xdr:nvPicPr>
        <xdr:cNvPr id="1" name="Picture 1" descr="C:\Users\CAsensio\AppData\Local\Temp\wz1352\Resource_Efficient_Scotland_contractor_resources_May_2013\Logos\RES_logos\RES_logos_GIFs_and_PNGs\RES_RGB_lr_ico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85725</xdr:colOff>
      <xdr:row>2</xdr:row>
      <xdr:rowOff>142875</xdr:rowOff>
    </xdr:to>
    <xdr:pic>
      <xdr:nvPicPr>
        <xdr:cNvPr id="1" name="Picture 1" descr="C:\Users\CAsensio\AppData\Local\Temp\wz1352\Resource_Efficient_Scotland_contractor_resources_May_2013\Logos\RES_logos\RES_logos_GIFs_and_PNGs\RES_RGB_lr_ico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304800</xdr:colOff>
      <xdr:row>2</xdr:row>
      <xdr:rowOff>114300</xdr:rowOff>
    </xdr:to>
    <xdr:pic>
      <xdr:nvPicPr>
        <xdr:cNvPr id="1" name="Picture 1" descr="C:\Users\CAsensio\AppData\Local\Temp\wz1352\Resource_Efficient_Scotland_contractor_resources_May_2013\Logos\RES_logos\RES_logos_GIFs_and_PNGs\RES_RGB_lr_ico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</xdr:row>
      <xdr:rowOff>0</xdr:rowOff>
    </xdr:from>
    <xdr:to>
      <xdr:col>12</xdr:col>
      <xdr:colOff>171450</xdr:colOff>
      <xdr:row>18</xdr:row>
      <xdr:rowOff>104775</xdr:rowOff>
    </xdr:to>
    <xdr:graphicFrame>
      <xdr:nvGraphicFramePr>
        <xdr:cNvPr id="2" name="Chart 2"/>
        <xdr:cNvGraphicFramePr/>
      </xdr:nvGraphicFramePr>
      <xdr:xfrm>
        <a:off x="8067675" y="1104900"/>
        <a:ext cx="6934200" cy="702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85725</xdr:colOff>
      <xdr:row>1</xdr:row>
      <xdr:rowOff>695325</xdr:rowOff>
    </xdr:to>
    <xdr:pic>
      <xdr:nvPicPr>
        <xdr:cNvPr id="1" name="Picture 1" descr="C:\Users\CAsensio\AppData\Local\Temp\wz1352\Resource_Efficient_Scotland_contractor_resources_May_2013\Logos\RES_logos\RES_logos_GIFs_and_PNGs\RES_RGB_lr_ico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69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85725</xdr:colOff>
      <xdr:row>3</xdr:row>
      <xdr:rowOff>123825</xdr:rowOff>
    </xdr:to>
    <xdr:pic>
      <xdr:nvPicPr>
        <xdr:cNvPr id="1" name="Picture 1" descr="C:\Users\CAsensio\AppData\Local\Temp\wz1352\Resource_Efficient_Scotland_contractor_resources_May_2013\Logos\RES_logos\RES_logos_GIFs_and_PNGs\RES_RGB_lr_ico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63CECA"/>
  </sheetPr>
  <dimension ref="B1:G46"/>
  <sheetViews>
    <sheetView tabSelected="1" zoomScale="80" zoomScaleNormal="80" zoomScalePageLayoutView="0" workbookViewId="0" topLeftCell="A1">
      <pane ySplit="15" topLeftCell="A1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140625" style="52" customWidth="1"/>
    <col min="2" max="2" width="39.421875" style="52" customWidth="1"/>
    <col min="3" max="3" width="33.28125" style="52" customWidth="1"/>
    <col min="4" max="4" width="37.00390625" style="56" customWidth="1"/>
    <col min="5" max="5" width="28.57421875" style="56" customWidth="1"/>
    <col min="6" max="6" width="51.57421875" style="52" customWidth="1"/>
    <col min="7" max="7" width="62.8515625" style="52" customWidth="1"/>
    <col min="8" max="16384" width="9.140625" style="52" customWidth="1"/>
  </cols>
  <sheetData>
    <row r="1" spans="2:7" ht="12.75">
      <c r="B1" s="54"/>
      <c r="C1" s="54"/>
      <c r="D1" s="55"/>
      <c r="E1" s="55"/>
      <c r="F1" s="54"/>
      <c r="G1" s="54"/>
    </row>
    <row r="2" spans="2:7" ht="19.5">
      <c r="B2" s="54"/>
      <c r="C2" s="51"/>
      <c r="G2" s="54"/>
    </row>
    <row r="3" spans="4:7" ht="12.75">
      <c r="D3" s="55"/>
      <c r="E3" s="55"/>
      <c r="F3" s="54"/>
      <c r="G3" s="54"/>
    </row>
    <row r="4" spans="2:7" ht="12.75">
      <c r="B4" s="57" t="s">
        <v>0</v>
      </c>
      <c r="C4" s="53" t="s">
        <v>10</v>
      </c>
      <c r="E4" s="58" t="s">
        <v>80</v>
      </c>
      <c r="F4" s="117" t="s">
        <v>81</v>
      </c>
      <c r="G4" s="118"/>
    </row>
    <row r="5" spans="2:7" ht="12.75">
      <c r="B5" s="57" t="s">
        <v>8</v>
      </c>
      <c r="C5" s="43"/>
      <c r="E5" s="58">
        <v>0</v>
      </c>
      <c r="F5" s="115" t="s">
        <v>43</v>
      </c>
      <c r="G5" s="116"/>
    </row>
    <row r="6" spans="2:7" ht="24.75" customHeight="1">
      <c r="B6" s="57" t="s">
        <v>111</v>
      </c>
      <c r="C6" s="44"/>
      <c r="E6" s="58">
        <v>1</v>
      </c>
      <c r="F6" s="59" t="s">
        <v>45</v>
      </c>
      <c r="G6" s="60"/>
    </row>
    <row r="7" spans="2:7" ht="12.75">
      <c r="B7" s="57" t="s">
        <v>112</v>
      </c>
      <c r="C7" s="44"/>
      <c r="E7" s="58">
        <v>2</v>
      </c>
      <c r="F7" s="59" t="s">
        <v>46</v>
      </c>
      <c r="G7" s="60"/>
    </row>
    <row r="8" spans="2:7" ht="12.75">
      <c r="B8" s="57" t="s">
        <v>3</v>
      </c>
      <c r="C8" s="43"/>
      <c r="E8" s="58">
        <v>3</v>
      </c>
      <c r="F8" s="59" t="s">
        <v>47</v>
      </c>
      <c r="G8" s="60"/>
    </row>
    <row r="9" spans="2:7" ht="12.75">
      <c r="B9" s="57" t="s">
        <v>2</v>
      </c>
      <c r="C9" s="45"/>
      <c r="E9" s="58">
        <v>4</v>
      </c>
      <c r="F9" s="59" t="s">
        <v>44</v>
      </c>
      <c r="G9" s="60"/>
    </row>
    <row r="10" spans="2:7" ht="12.75">
      <c r="B10" s="57" t="s">
        <v>33</v>
      </c>
      <c r="C10" s="78">
        <f>(SUM(COUNTIF(C16:C40,"&gt;=0"),COUNTIF(C16:C40,"&lt;0"),COUNTIF(C16:C40,"*"))/22)</f>
        <v>0</v>
      </c>
      <c r="E10" s="58" t="s">
        <v>41</v>
      </c>
      <c r="F10" s="59" t="s">
        <v>49</v>
      </c>
      <c r="G10" s="60"/>
    </row>
    <row r="11" spans="5:7" ht="12.75">
      <c r="E11" s="58" t="s">
        <v>42</v>
      </c>
      <c r="F11" s="115" t="s">
        <v>50</v>
      </c>
      <c r="G11" s="116"/>
    </row>
    <row r="12" spans="4:5" ht="12.75">
      <c r="D12" s="61"/>
      <c r="E12" s="52"/>
    </row>
    <row r="13" ht="12.75">
      <c r="D13" s="61"/>
    </row>
    <row r="14" spans="2:3" ht="12.75">
      <c r="B14" s="57" t="s">
        <v>114</v>
      </c>
      <c r="C14" s="57"/>
    </row>
    <row r="15" spans="2:5" ht="12.75">
      <c r="B15" s="57" t="s">
        <v>34</v>
      </c>
      <c r="C15" s="57" t="s">
        <v>82</v>
      </c>
      <c r="D15" s="62" t="s">
        <v>35</v>
      </c>
      <c r="E15" s="62" t="s">
        <v>12</v>
      </c>
    </row>
    <row r="16" spans="2:5" ht="33.75" customHeight="1">
      <c r="B16" s="63" t="s">
        <v>77</v>
      </c>
      <c r="C16" s="47"/>
      <c r="D16" s="48"/>
      <c r="E16" s="48"/>
    </row>
    <row r="17" spans="2:5" ht="29.25" customHeight="1">
      <c r="B17" s="63" t="s">
        <v>78</v>
      </c>
      <c r="C17" s="47"/>
      <c r="D17" s="48"/>
      <c r="E17" s="48"/>
    </row>
    <row r="18" spans="2:5" ht="32.25" customHeight="1">
      <c r="B18" s="63" t="s">
        <v>142</v>
      </c>
      <c r="C18" s="49"/>
      <c r="D18" s="48"/>
      <c r="E18" s="48"/>
    </row>
    <row r="19" spans="2:5" ht="30" customHeight="1">
      <c r="B19" s="63" t="s">
        <v>68</v>
      </c>
      <c r="C19" s="49"/>
      <c r="D19" s="48"/>
      <c r="E19" s="48"/>
    </row>
    <row r="20" spans="2:5" ht="29.25" customHeight="1">
      <c r="B20" s="63" t="s">
        <v>64</v>
      </c>
      <c r="C20" s="49"/>
      <c r="D20" s="48"/>
      <c r="E20" s="48"/>
    </row>
    <row r="21" spans="2:5" ht="30" customHeight="1">
      <c r="B21" s="63" t="s">
        <v>65</v>
      </c>
      <c r="C21" s="49"/>
      <c r="D21" s="48"/>
      <c r="E21" s="48"/>
    </row>
    <row r="22" spans="2:5" ht="44.25" customHeight="1">
      <c r="B22" s="63" t="s">
        <v>66</v>
      </c>
      <c r="C22" s="49"/>
      <c r="D22" s="48"/>
      <c r="E22" s="48"/>
    </row>
    <row r="23" spans="2:5" ht="69.75" customHeight="1">
      <c r="B23" s="63" t="s">
        <v>67</v>
      </c>
      <c r="C23" s="49"/>
      <c r="D23" s="48"/>
      <c r="E23" s="48"/>
    </row>
    <row r="24" spans="2:5" ht="41.25" customHeight="1">
      <c r="B24" s="63" t="s">
        <v>143</v>
      </c>
      <c r="C24" s="49"/>
      <c r="D24" s="48"/>
      <c r="E24" s="48"/>
    </row>
    <row r="25" spans="2:5" ht="42" customHeight="1">
      <c r="B25" s="63" t="s">
        <v>144</v>
      </c>
      <c r="C25" s="49"/>
      <c r="D25" s="48"/>
      <c r="E25" s="48"/>
    </row>
    <row r="26" spans="2:5" ht="42" customHeight="1">
      <c r="B26" s="63" t="s">
        <v>145</v>
      </c>
      <c r="C26" s="49"/>
      <c r="D26" s="48"/>
      <c r="E26" s="48"/>
    </row>
    <row r="27" spans="2:5" ht="29.25" customHeight="1">
      <c r="B27" s="63" t="s">
        <v>60</v>
      </c>
      <c r="C27" s="64"/>
      <c r="D27" s="63"/>
      <c r="E27" s="63"/>
    </row>
    <row r="28" spans="2:5" ht="28.5" customHeight="1">
      <c r="B28" s="65" t="s">
        <v>133</v>
      </c>
      <c r="C28" s="49"/>
      <c r="D28" s="48"/>
      <c r="E28" s="48"/>
    </row>
    <row r="29" spans="2:5" ht="45" customHeight="1">
      <c r="B29" s="65" t="s">
        <v>134</v>
      </c>
      <c r="C29" s="49"/>
      <c r="D29" s="48"/>
      <c r="E29" s="48"/>
    </row>
    <row r="30" spans="2:5" ht="28.5" customHeight="1">
      <c r="B30" s="65" t="s">
        <v>135</v>
      </c>
      <c r="C30" s="49"/>
      <c r="D30" s="48"/>
      <c r="E30" s="48"/>
    </row>
    <row r="31" spans="2:5" ht="28.5" customHeight="1">
      <c r="B31" s="65" t="s">
        <v>136</v>
      </c>
      <c r="C31" s="49"/>
      <c r="D31" s="48"/>
      <c r="E31" s="48"/>
    </row>
    <row r="32" spans="2:5" ht="44.25" customHeight="1">
      <c r="B32" s="63" t="s">
        <v>59</v>
      </c>
      <c r="C32" s="64"/>
      <c r="D32" s="63"/>
      <c r="E32" s="63"/>
    </row>
    <row r="33" spans="2:5" ht="30.75" customHeight="1">
      <c r="B33" s="65" t="s">
        <v>137</v>
      </c>
      <c r="C33" s="50"/>
      <c r="D33" s="48"/>
      <c r="E33" s="48"/>
    </row>
    <row r="34" spans="2:5" ht="30.75" customHeight="1">
      <c r="B34" s="65" t="s">
        <v>138</v>
      </c>
      <c r="C34" s="49"/>
      <c r="D34" s="48"/>
      <c r="E34" s="48"/>
    </row>
    <row r="35" spans="2:5" ht="30.75" customHeight="1">
      <c r="B35" s="65" t="s">
        <v>139</v>
      </c>
      <c r="C35" s="49"/>
      <c r="D35" s="48"/>
      <c r="E35" s="48"/>
    </row>
    <row r="36" spans="2:5" ht="42.75" customHeight="1">
      <c r="B36" s="65" t="s">
        <v>63</v>
      </c>
      <c r="C36" s="49"/>
      <c r="D36" s="48"/>
      <c r="E36" s="48"/>
    </row>
    <row r="37" spans="2:5" ht="43.5" customHeight="1">
      <c r="B37" s="63" t="s">
        <v>62</v>
      </c>
      <c r="C37" s="64"/>
      <c r="D37" s="63"/>
      <c r="E37" s="63"/>
    </row>
    <row r="38" spans="2:5" ht="30.75" customHeight="1">
      <c r="B38" s="65" t="s">
        <v>140</v>
      </c>
      <c r="C38" s="49"/>
      <c r="D38" s="48"/>
      <c r="E38" s="48"/>
    </row>
    <row r="39" spans="2:5" ht="29.25" customHeight="1">
      <c r="B39" s="65" t="s">
        <v>141</v>
      </c>
      <c r="C39" s="49"/>
      <c r="D39" s="48"/>
      <c r="E39" s="48"/>
    </row>
    <row r="40" spans="2:5" ht="43.5" customHeight="1">
      <c r="B40" s="63" t="s">
        <v>61</v>
      </c>
      <c r="C40" s="49"/>
      <c r="D40" s="48"/>
      <c r="E40" s="48"/>
    </row>
    <row r="41" spans="2:5" ht="12.75">
      <c r="B41" s="57" t="s">
        <v>76</v>
      </c>
      <c r="C41" s="57"/>
      <c r="D41" s="62"/>
      <c r="E41" s="62"/>
    </row>
    <row r="42" spans="2:5" ht="12.75">
      <c r="B42" s="46"/>
      <c r="C42" s="49"/>
      <c r="D42" s="48"/>
      <c r="E42" s="48"/>
    </row>
    <row r="43" spans="2:5" ht="12.75">
      <c r="B43" s="46"/>
      <c r="C43" s="49"/>
      <c r="D43" s="48"/>
      <c r="E43" s="48"/>
    </row>
    <row r="44" spans="2:5" ht="12.75">
      <c r="B44" s="46"/>
      <c r="C44" s="49"/>
      <c r="D44" s="48"/>
      <c r="E44" s="48"/>
    </row>
    <row r="45" spans="2:5" ht="12.75">
      <c r="B45" s="46"/>
      <c r="C45" s="49"/>
      <c r="D45" s="48"/>
      <c r="E45" s="48"/>
    </row>
    <row r="46" spans="2:5" ht="12.75">
      <c r="B46" s="46"/>
      <c r="C46" s="49"/>
      <c r="D46" s="48"/>
      <c r="E46" s="48"/>
    </row>
  </sheetData>
  <sheetProtection password="CD60" sheet="1" objects="1" scenarios="1"/>
  <mergeCells count="3">
    <mergeCell ref="F11:G11"/>
    <mergeCell ref="F4:G4"/>
    <mergeCell ref="F5:G5"/>
  </mergeCells>
  <conditionalFormatting sqref="C10">
    <cfRule type="cellIs" priority="1" dxfId="5" operator="equal">
      <formula>1</formula>
    </cfRule>
    <cfRule type="cellIs" priority="2" dxfId="4" operator="between">
      <formula>0.75</formula>
      <formula>0.99</formula>
    </cfRule>
    <cfRule type="cellIs" priority="3" dxfId="3" operator="between">
      <formula>0.5</formula>
      <formula>0.74</formula>
    </cfRule>
    <cfRule type="cellIs" priority="4" dxfId="12" operator="between">
      <formula>0.25</formula>
      <formula>0.49</formula>
    </cfRule>
    <cfRule type="cellIs" priority="5" dxfId="13" operator="lessThan">
      <formula>0.25</formula>
    </cfRule>
  </conditionalFormatting>
  <dataValidations count="4">
    <dataValidation allowBlank="1" showInputMessage="1" showErrorMessage="1" sqref="C16:C17"/>
    <dataValidation type="list" allowBlank="1" showInputMessage="1" showErrorMessage="1" sqref="C38:C40 C42:C46 C28:C31 C33:C36">
      <formula1>Scoring</formula1>
    </dataValidation>
    <dataValidation type="list" allowBlank="1" showInputMessage="1" showErrorMessage="1" sqref="C18">
      <formula1>Response</formula1>
    </dataValidation>
    <dataValidation type="list" allowBlank="1" showInputMessage="1" showErrorMessage="1" sqref="C19:C26">
      <formula1>Limited</formula1>
    </dataValidation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3CECA"/>
  </sheetPr>
  <dimension ref="A1:G72"/>
  <sheetViews>
    <sheetView zoomScale="80" zoomScaleNormal="80" zoomScalePageLayoutView="0" workbookViewId="0" topLeftCell="A1">
      <pane ySplit="15" topLeftCell="A16" activePane="bottomLeft" state="frozen"/>
      <selection pane="topLeft" activeCell="A1" sqref="A1"/>
      <selection pane="bottomLeft" activeCell="C32" sqref="C32"/>
    </sheetView>
  </sheetViews>
  <sheetFormatPr defaultColWidth="9.140625" defaultRowHeight="15"/>
  <cols>
    <col min="1" max="1" width="9.140625" style="52" customWidth="1"/>
    <col min="2" max="2" width="46.8515625" style="52" customWidth="1"/>
    <col min="3" max="3" width="37.57421875" style="52" customWidth="1"/>
    <col min="4" max="4" width="45.7109375" style="52" customWidth="1"/>
    <col min="5" max="5" width="33.57421875" style="52" customWidth="1"/>
    <col min="6" max="6" width="32.8515625" style="52" customWidth="1"/>
    <col min="7" max="7" width="92.00390625" style="52" customWidth="1"/>
    <col min="8" max="16384" width="9.140625" style="52" customWidth="1"/>
  </cols>
  <sheetData>
    <row r="1" spans="2:7" ht="12.75">
      <c r="B1" s="54"/>
      <c r="C1" s="54"/>
      <c r="D1" s="54"/>
      <c r="E1" s="54"/>
      <c r="F1" s="54"/>
      <c r="G1" s="54"/>
    </row>
    <row r="2" spans="2:7" ht="33" customHeight="1">
      <c r="B2" s="54"/>
      <c r="C2" s="51"/>
      <c r="D2" s="56"/>
      <c r="E2" s="56"/>
      <c r="G2" s="54"/>
    </row>
    <row r="3" spans="2:7" ht="12.75">
      <c r="B3" s="54"/>
      <c r="C3" s="54"/>
      <c r="D3" s="54"/>
      <c r="E3" s="54"/>
      <c r="F3" s="54"/>
      <c r="G3" s="54"/>
    </row>
    <row r="4" spans="2:7" ht="18" customHeight="1">
      <c r="B4" s="57" t="s">
        <v>0</v>
      </c>
      <c r="C4" s="53" t="s">
        <v>84</v>
      </c>
      <c r="E4" s="58" t="s">
        <v>80</v>
      </c>
      <c r="F4" s="117" t="s">
        <v>81</v>
      </c>
      <c r="G4" s="118"/>
    </row>
    <row r="5" spans="2:7" ht="18" customHeight="1">
      <c r="B5" s="57" t="s">
        <v>8</v>
      </c>
      <c r="C5" s="108">
        <f>'CM Plan'!C5</f>
        <v>0</v>
      </c>
      <c r="E5" s="58">
        <v>0</v>
      </c>
      <c r="F5" s="115" t="s">
        <v>43</v>
      </c>
      <c r="G5" s="116"/>
    </row>
    <row r="6" spans="2:7" ht="27.75" customHeight="1">
      <c r="B6" s="57" t="s">
        <v>111</v>
      </c>
      <c r="C6" s="108">
        <f>'CM Plan'!C6</f>
        <v>0</v>
      </c>
      <c r="E6" s="58">
        <v>1</v>
      </c>
      <c r="F6" s="115" t="s">
        <v>45</v>
      </c>
      <c r="G6" s="116"/>
    </row>
    <row r="7" spans="2:7" ht="12.75">
      <c r="B7" s="57" t="s">
        <v>112</v>
      </c>
      <c r="C7" s="108">
        <f>'CM Plan'!C7</f>
        <v>0</v>
      </c>
      <c r="E7" s="58">
        <v>2</v>
      </c>
      <c r="F7" s="115" t="s">
        <v>46</v>
      </c>
      <c r="G7" s="116"/>
    </row>
    <row r="8" spans="2:7" ht="18" customHeight="1">
      <c r="B8" s="57" t="s">
        <v>3</v>
      </c>
      <c r="C8" s="108">
        <f>'CM Plan'!C8</f>
        <v>0</v>
      </c>
      <c r="E8" s="58">
        <v>3</v>
      </c>
      <c r="F8" s="115" t="s">
        <v>47</v>
      </c>
      <c r="G8" s="116"/>
    </row>
    <row r="9" spans="2:7" ht="18" customHeight="1">
      <c r="B9" s="57" t="s">
        <v>2</v>
      </c>
      <c r="C9" s="114">
        <f>'CM Plan'!C9</f>
        <v>0</v>
      </c>
      <c r="E9" s="58">
        <v>4</v>
      </c>
      <c r="F9" s="115" t="s">
        <v>44</v>
      </c>
      <c r="G9" s="116"/>
    </row>
    <row r="10" spans="2:7" ht="18" customHeight="1">
      <c r="B10" s="57" t="s">
        <v>33</v>
      </c>
      <c r="C10" s="78">
        <f>(SUM(COUNTIF(C16:C66,"*"),COUNTIF(C16:C66,"&gt;=0"),COUNTIF(C16:C66,"&lt;0"))/48)</f>
        <v>0</v>
      </c>
      <c r="E10" s="58" t="s">
        <v>41</v>
      </c>
      <c r="F10" s="115" t="s">
        <v>49</v>
      </c>
      <c r="G10" s="116"/>
    </row>
    <row r="11" spans="5:7" ht="18" customHeight="1">
      <c r="E11" s="58" t="s">
        <v>42</v>
      </c>
      <c r="F11" s="115" t="s">
        <v>50</v>
      </c>
      <c r="G11" s="116"/>
    </row>
    <row r="12" ht="12.75"/>
    <row r="13" ht="12.75"/>
    <row r="14" ht="12.75">
      <c r="B14" s="57" t="s">
        <v>57</v>
      </c>
    </row>
    <row r="15" spans="2:5" ht="12.75">
      <c r="B15" s="57" t="s">
        <v>34</v>
      </c>
      <c r="C15" s="57" t="s">
        <v>82</v>
      </c>
      <c r="D15" s="57" t="s">
        <v>35</v>
      </c>
      <c r="E15" s="57" t="s">
        <v>12</v>
      </c>
    </row>
    <row r="16" spans="1:5" ht="31.5" customHeight="1">
      <c r="A16" s="102" t="e">
        <f>VLOOKUP(C16,'Lists and codes'!L12:M25,2,'Lists and codes'!M12:M25)</f>
        <v>#N/A</v>
      </c>
      <c r="B16" s="63" t="s">
        <v>193</v>
      </c>
      <c r="C16" s="50"/>
      <c r="D16" s="67"/>
      <c r="E16" s="68"/>
    </row>
    <row r="17" spans="2:5" ht="31.5" customHeight="1">
      <c r="B17" s="63" t="s">
        <v>171</v>
      </c>
      <c r="C17" s="92"/>
      <c r="D17" s="67"/>
      <c r="E17" s="68"/>
    </row>
    <row r="18" spans="2:5" ht="60" customHeight="1">
      <c r="B18" s="63" t="s">
        <v>53</v>
      </c>
      <c r="C18" s="49"/>
      <c r="D18" s="67"/>
      <c r="E18" s="68"/>
    </row>
    <row r="19" spans="2:5" ht="58.5" customHeight="1">
      <c r="B19" s="63" t="s">
        <v>146</v>
      </c>
      <c r="C19" s="49"/>
      <c r="D19" s="67"/>
      <c r="E19" s="68"/>
    </row>
    <row r="20" spans="2:5" ht="57.75" customHeight="1">
      <c r="B20" s="63" t="s">
        <v>54</v>
      </c>
      <c r="C20" s="49"/>
      <c r="D20" s="67"/>
      <c r="E20" s="68"/>
    </row>
    <row r="21" spans="2:5" ht="41.25" customHeight="1">
      <c r="B21" s="63" t="s">
        <v>36</v>
      </c>
      <c r="C21" s="69"/>
      <c r="D21" s="48"/>
      <c r="E21" s="68"/>
    </row>
    <row r="22" spans="2:5" ht="27.75" customHeight="1">
      <c r="B22" s="63" t="s">
        <v>147</v>
      </c>
      <c r="C22" s="63"/>
      <c r="D22" s="63"/>
      <c r="E22" s="66"/>
    </row>
    <row r="23" spans="2:5" ht="12.75">
      <c r="B23" s="65" t="s">
        <v>148</v>
      </c>
      <c r="C23" s="49"/>
      <c r="D23" s="48"/>
      <c r="E23" s="68"/>
    </row>
    <row r="24" spans="2:5" ht="12.75">
      <c r="B24" s="65" t="s">
        <v>149</v>
      </c>
      <c r="C24" s="49"/>
      <c r="D24" s="48"/>
      <c r="E24" s="68"/>
    </row>
    <row r="25" spans="2:5" ht="12.75">
      <c r="B25" s="65" t="s">
        <v>150</v>
      </c>
      <c r="C25" s="49"/>
      <c r="D25" s="48"/>
      <c r="E25" s="68"/>
    </row>
    <row r="26" spans="2:5" ht="12.75">
      <c r="B26" s="65" t="s">
        <v>151</v>
      </c>
      <c r="C26" s="49"/>
      <c r="D26" s="70"/>
      <c r="E26" s="68"/>
    </row>
    <row r="27" spans="2:5" ht="25.5">
      <c r="B27" s="65" t="s">
        <v>152</v>
      </c>
      <c r="C27" s="49"/>
      <c r="D27" s="48"/>
      <c r="E27" s="68"/>
    </row>
    <row r="28" spans="2:5" ht="30" customHeight="1">
      <c r="B28" s="65" t="s">
        <v>153</v>
      </c>
      <c r="C28" s="49"/>
      <c r="D28" s="48"/>
      <c r="E28" s="68"/>
    </row>
    <row r="29" spans="2:5" ht="12.75">
      <c r="B29" s="65" t="s">
        <v>154</v>
      </c>
      <c r="C29" s="49"/>
      <c r="D29" s="48"/>
      <c r="E29" s="68"/>
    </row>
    <row r="30" spans="2:5" ht="12.75">
      <c r="B30" s="65" t="s">
        <v>155</v>
      </c>
      <c r="C30" s="49"/>
      <c r="D30" s="48"/>
      <c r="E30" s="68"/>
    </row>
    <row r="31" spans="2:5" ht="12.75">
      <c r="B31" s="65" t="s">
        <v>156</v>
      </c>
      <c r="C31" s="49"/>
      <c r="D31" s="48"/>
      <c r="E31" s="68"/>
    </row>
    <row r="32" spans="2:5" ht="12.75">
      <c r="B32" s="65" t="s">
        <v>157</v>
      </c>
      <c r="C32" s="49"/>
      <c r="D32" s="48"/>
      <c r="E32" s="68"/>
    </row>
    <row r="33" spans="2:5" ht="12.75">
      <c r="B33" s="65" t="s">
        <v>158</v>
      </c>
      <c r="C33" s="49"/>
      <c r="D33" s="48"/>
      <c r="E33" s="68"/>
    </row>
    <row r="34" spans="2:5" ht="12.75">
      <c r="B34" s="65" t="s">
        <v>159</v>
      </c>
      <c r="C34" s="49"/>
      <c r="D34" s="48"/>
      <c r="E34" s="68"/>
    </row>
    <row r="35" spans="2:5" ht="12.75">
      <c r="B35" s="65" t="s">
        <v>160</v>
      </c>
      <c r="C35" s="49"/>
      <c r="D35" s="48"/>
      <c r="E35" s="68"/>
    </row>
    <row r="36" spans="2:5" ht="12.75">
      <c r="B36" s="65" t="s">
        <v>160</v>
      </c>
      <c r="C36" s="49"/>
      <c r="D36" s="48"/>
      <c r="E36" s="68"/>
    </row>
    <row r="37" spans="2:5" ht="12.75">
      <c r="B37" s="65" t="s">
        <v>160</v>
      </c>
      <c r="C37" s="49"/>
      <c r="D37" s="48"/>
      <c r="E37" s="68"/>
    </row>
    <row r="38" spans="2:5" ht="35.25" customHeight="1">
      <c r="B38" s="63" t="s">
        <v>161</v>
      </c>
      <c r="C38" s="64"/>
      <c r="D38" s="64"/>
      <c r="E38" s="66"/>
    </row>
    <row r="39" spans="2:5" ht="12.75">
      <c r="B39" s="65" t="s">
        <v>148</v>
      </c>
      <c r="C39" s="71"/>
      <c r="D39" s="48"/>
      <c r="E39" s="68"/>
    </row>
    <row r="40" spans="2:5" ht="12.75">
      <c r="B40" s="65" t="s">
        <v>149</v>
      </c>
      <c r="C40" s="71"/>
      <c r="D40" s="72"/>
      <c r="E40" s="68"/>
    </row>
    <row r="41" spans="2:5" ht="12.75">
      <c r="B41" s="65" t="s">
        <v>150</v>
      </c>
      <c r="C41" s="71"/>
      <c r="D41" s="72"/>
      <c r="E41" s="68"/>
    </row>
    <row r="42" spans="2:5" ht="12.75">
      <c r="B42" s="65" t="s">
        <v>151</v>
      </c>
      <c r="C42" s="71"/>
      <c r="D42" s="72"/>
      <c r="E42" s="68"/>
    </row>
    <row r="43" spans="2:5" ht="32.25" customHeight="1">
      <c r="B43" s="65" t="s">
        <v>152</v>
      </c>
      <c r="C43" s="71"/>
      <c r="D43" s="72"/>
      <c r="E43" s="68"/>
    </row>
    <row r="44" spans="2:5" ht="12.75">
      <c r="B44" s="65" t="s">
        <v>153</v>
      </c>
      <c r="C44" s="71"/>
      <c r="D44" s="72"/>
      <c r="E44" s="68"/>
    </row>
    <row r="45" spans="2:5" ht="12.75">
      <c r="B45" s="65" t="s">
        <v>154</v>
      </c>
      <c r="C45" s="71"/>
      <c r="D45" s="72"/>
      <c r="E45" s="68"/>
    </row>
    <row r="46" spans="2:5" ht="12.75">
      <c r="B46" s="65" t="s">
        <v>155</v>
      </c>
      <c r="C46" s="71"/>
      <c r="D46" s="72"/>
      <c r="E46" s="68"/>
    </row>
    <row r="47" spans="2:5" ht="12.75">
      <c r="B47" s="65" t="s">
        <v>156</v>
      </c>
      <c r="C47" s="71"/>
      <c r="D47" s="72"/>
      <c r="E47" s="68"/>
    </row>
    <row r="48" spans="2:5" ht="12.75">
      <c r="B48" s="65" t="s">
        <v>157</v>
      </c>
      <c r="C48" s="71"/>
      <c r="D48" s="72"/>
      <c r="E48" s="68"/>
    </row>
    <row r="49" spans="2:5" ht="12.75">
      <c r="B49" s="65" t="s">
        <v>158</v>
      </c>
      <c r="C49" s="71"/>
      <c r="D49" s="72"/>
      <c r="E49" s="68"/>
    </row>
    <row r="50" spans="2:5" ht="12.75">
      <c r="B50" s="65" t="s">
        <v>159</v>
      </c>
      <c r="C50" s="71"/>
      <c r="D50" s="72"/>
      <c r="E50" s="68"/>
    </row>
    <row r="51" spans="2:5" ht="12.75">
      <c r="B51" s="65" t="s">
        <v>160</v>
      </c>
      <c r="C51" s="71"/>
      <c r="D51" s="72"/>
      <c r="E51" s="68"/>
    </row>
    <row r="52" spans="2:5" ht="12.75">
      <c r="B52" s="65" t="s">
        <v>160</v>
      </c>
      <c r="C52" s="71"/>
      <c r="D52" s="72"/>
      <c r="E52" s="68"/>
    </row>
    <row r="53" spans="2:5" ht="12.75">
      <c r="B53" s="65" t="s">
        <v>160</v>
      </c>
      <c r="C53" s="71"/>
      <c r="D53" s="72"/>
      <c r="E53" s="68"/>
    </row>
    <row r="54" spans="2:5" ht="33" customHeight="1">
      <c r="B54" s="63" t="s">
        <v>40</v>
      </c>
      <c r="C54" s="49"/>
      <c r="D54" s="48"/>
      <c r="E54" s="68"/>
    </row>
    <row r="55" spans="2:5" ht="42" customHeight="1">
      <c r="B55" s="63" t="s">
        <v>56</v>
      </c>
      <c r="C55" s="49"/>
      <c r="D55" s="48"/>
      <c r="E55" s="68"/>
    </row>
    <row r="56" spans="2:5" ht="29.25" customHeight="1">
      <c r="B56" s="63" t="s">
        <v>39</v>
      </c>
      <c r="C56" s="49"/>
      <c r="D56" s="48"/>
      <c r="E56" s="68"/>
    </row>
    <row r="57" spans="2:5" ht="29.25" customHeight="1">
      <c r="B57" s="63" t="s">
        <v>55</v>
      </c>
      <c r="C57" s="49"/>
      <c r="D57" s="48"/>
      <c r="E57" s="68"/>
    </row>
    <row r="58" spans="2:5" s="91" customFormat="1" ht="30.75" customHeight="1">
      <c r="B58" s="63" t="s">
        <v>194</v>
      </c>
      <c r="C58" s="49"/>
      <c r="D58" s="90"/>
      <c r="E58" s="68"/>
    </row>
    <row r="59" spans="2:5" ht="18" customHeight="1">
      <c r="B59" s="63" t="s">
        <v>124</v>
      </c>
      <c r="C59" s="63"/>
      <c r="D59" s="63"/>
      <c r="E59" s="66"/>
    </row>
    <row r="60" spans="2:5" ht="30" customHeight="1">
      <c r="B60" s="65" t="s">
        <v>37</v>
      </c>
      <c r="C60" s="49"/>
      <c r="D60" s="67"/>
      <c r="E60" s="68"/>
    </row>
    <row r="61" spans="2:5" ht="44.25" customHeight="1">
      <c r="B61" s="65" t="s">
        <v>58</v>
      </c>
      <c r="C61" s="49"/>
      <c r="D61" s="67"/>
      <c r="E61" s="68"/>
    </row>
    <row r="62" spans="2:5" ht="29.25" customHeight="1">
      <c r="B62" s="65" t="s">
        <v>38</v>
      </c>
      <c r="C62" s="49"/>
      <c r="D62" s="67"/>
      <c r="E62" s="68"/>
    </row>
    <row r="63" spans="2:5" ht="31.5" customHeight="1">
      <c r="B63" s="65" t="s">
        <v>162</v>
      </c>
      <c r="C63" s="49"/>
      <c r="D63" s="67"/>
      <c r="E63" s="68"/>
    </row>
    <row r="64" spans="2:5" ht="30" customHeight="1">
      <c r="B64" s="65" t="s">
        <v>163</v>
      </c>
      <c r="C64" s="49"/>
      <c r="D64" s="67"/>
      <c r="E64" s="68"/>
    </row>
    <row r="65" spans="2:5" ht="33" customHeight="1">
      <c r="B65" s="65" t="s">
        <v>195</v>
      </c>
      <c r="C65" s="49"/>
      <c r="D65" s="67"/>
      <c r="E65" s="48"/>
    </row>
    <row r="66" spans="2:5" ht="49.5" customHeight="1">
      <c r="B66" s="65" t="s">
        <v>164</v>
      </c>
      <c r="C66" s="49"/>
      <c r="D66" s="67"/>
      <c r="E66" s="68"/>
    </row>
    <row r="67" spans="2:5" ht="12.75">
      <c r="B67" s="57" t="s">
        <v>76</v>
      </c>
      <c r="C67" s="57"/>
      <c r="D67" s="62"/>
      <c r="E67" s="62"/>
    </row>
    <row r="68" spans="2:5" ht="12.75">
      <c r="B68" s="46"/>
      <c r="C68" s="49"/>
      <c r="D68" s="48"/>
      <c r="E68" s="48"/>
    </row>
    <row r="69" spans="2:5" ht="12.75">
      <c r="B69" s="46"/>
      <c r="C69" s="49"/>
      <c r="D69" s="48"/>
      <c r="E69" s="48"/>
    </row>
    <row r="70" spans="2:5" ht="12.75">
      <c r="B70" s="46"/>
      <c r="C70" s="49"/>
      <c r="D70" s="48"/>
      <c r="E70" s="48"/>
    </row>
    <row r="71" spans="2:5" ht="12.75">
      <c r="B71" s="46"/>
      <c r="C71" s="49"/>
      <c r="D71" s="48"/>
      <c r="E71" s="48"/>
    </row>
    <row r="72" spans="2:5" ht="12.75">
      <c r="B72" s="46"/>
      <c r="C72" s="49"/>
      <c r="D72" s="48"/>
      <c r="E72" s="48"/>
    </row>
  </sheetData>
  <sheetProtection password="CD60" sheet="1" objects="1" scenarios="1"/>
  <mergeCells count="8">
    <mergeCell ref="F10:G10"/>
    <mergeCell ref="F11:G11"/>
    <mergeCell ref="F4:G4"/>
    <mergeCell ref="F5:G5"/>
    <mergeCell ref="F6:G6"/>
    <mergeCell ref="F7:G7"/>
    <mergeCell ref="F8:G8"/>
    <mergeCell ref="F9:G9"/>
  </mergeCells>
  <conditionalFormatting sqref="C10">
    <cfRule type="cellIs" priority="2" dxfId="5" operator="equal">
      <formula>1</formula>
    </cfRule>
    <cfRule type="cellIs" priority="3" dxfId="4" operator="between">
      <formula>0.75</formula>
      <formula>0.99</formula>
    </cfRule>
    <cfRule type="cellIs" priority="4" dxfId="3" operator="between">
      <formula>0.5</formula>
      <formula>0.74</formula>
    </cfRule>
    <cfRule type="cellIs" priority="5" dxfId="12" operator="between">
      <formula>0.25</formula>
      <formula>0.49</formula>
    </cfRule>
    <cfRule type="cellIs" priority="6" dxfId="13" operator="lessThan">
      <formula>0.25</formula>
    </cfRule>
  </conditionalFormatting>
  <dataValidations count="3">
    <dataValidation type="list" allowBlank="1" showInputMessage="1" showErrorMessage="1" sqref="C54:C58 C68:C72 C60:C66 C18:C21">
      <formula1>Scoring</formula1>
    </dataValidation>
    <dataValidation type="list" allowBlank="1" showInputMessage="1" showErrorMessage="1" sqref="C23:C37">
      <formula1>Response</formula1>
    </dataValidation>
    <dataValidation type="list" allowBlank="1" showInputMessage="1" showErrorMessage="1" sqref="C16">
      <formula1>Year</formula1>
    </dataValidation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63CECA"/>
  </sheetPr>
  <dimension ref="A1:G53"/>
  <sheetViews>
    <sheetView zoomScale="80" zoomScaleNormal="80" zoomScalePageLayoutView="0" workbookViewId="0" topLeftCell="A1">
      <pane ySplit="14" topLeftCell="A15" activePane="bottomLeft" state="frozen"/>
      <selection pane="topLeft" activeCell="A1" sqref="A1"/>
      <selection pane="bottomLeft" activeCell="C12" sqref="C12"/>
    </sheetView>
  </sheetViews>
  <sheetFormatPr defaultColWidth="9.140625" defaultRowHeight="15"/>
  <cols>
    <col min="1" max="1" width="9.140625" style="1" customWidth="1"/>
    <col min="2" max="2" width="42.140625" style="1" customWidth="1"/>
    <col min="3" max="3" width="31.7109375" style="1" customWidth="1"/>
    <col min="4" max="5" width="29.421875" style="1" customWidth="1"/>
    <col min="6" max="6" width="37.421875" style="1" customWidth="1"/>
    <col min="7" max="7" width="79.421875" style="1" customWidth="1"/>
    <col min="8" max="16384" width="9.140625" style="1" customWidth="1"/>
  </cols>
  <sheetData>
    <row r="1" spans="1:7" ht="12.75">
      <c r="A1" s="3"/>
      <c r="B1" s="3"/>
      <c r="C1" s="3"/>
      <c r="D1" s="3"/>
      <c r="E1" s="3"/>
      <c r="F1" s="3"/>
      <c r="G1" s="3"/>
    </row>
    <row r="2" spans="2:7" ht="30.75" customHeight="1">
      <c r="B2" s="3"/>
      <c r="C2" s="8"/>
      <c r="D2" s="13"/>
      <c r="E2" s="13"/>
      <c r="G2" s="3"/>
    </row>
    <row r="3" spans="2:7" ht="12.75">
      <c r="B3" s="3"/>
      <c r="C3" s="3"/>
      <c r="D3" s="3"/>
      <c r="E3" s="3"/>
      <c r="F3" s="3"/>
      <c r="G3" s="3"/>
    </row>
    <row r="4" spans="2:7" ht="18" customHeight="1">
      <c r="B4" s="21" t="s">
        <v>0</v>
      </c>
      <c r="C4" s="36" t="s">
        <v>113</v>
      </c>
      <c r="E4" s="23" t="s">
        <v>80</v>
      </c>
      <c r="F4" s="121" t="s">
        <v>81</v>
      </c>
      <c r="G4" s="122"/>
    </row>
    <row r="5" spans="2:7" ht="18" customHeight="1">
      <c r="B5" s="21" t="s">
        <v>8</v>
      </c>
      <c r="C5" s="108">
        <f>'CM Plan'!C5</f>
        <v>0</v>
      </c>
      <c r="E5" s="23">
        <v>0</v>
      </c>
      <c r="F5" s="123" t="s">
        <v>43</v>
      </c>
      <c r="G5" s="124"/>
    </row>
    <row r="6" spans="2:7" ht="17.25" customHeight="1">
      <c r="B6" s="21" t="s">
        <v>111</v>
      </c>
      <c r="C6" s="108">
        <f>'CM Plan'!C6</f>
        <v>0</v>
      </c>
      <c r="E6" s="23">
        <v>1</v>
      </c>
      <c r="F6" s="123" t="s">
        <v>45</v>
      </c>
      <c r="G6" s="124"/>
    </row>
    <row r="7" spans="2:7" ht="15" customHeight="1">
      <c r="B7" s="21" t="s">
        <v>112</v>
      </c>
      <c r="C7" s="108">
        <f>'CM Plan'!C7</f>
        <v>0</v>
      </c>
      <c r="E7" s="23">
        <v>2</v>
      </c>
      <c r="F7" s="123" t="s">
        <v>46</v>
      </c>
      <c r="G7" s="124"/>
    </row>
    <row r="8" spans="2:7" ht="18" customHeight="1">
      <c r="B8" s="21" t="s">
        <v>3</v>
      </c>
      <c r="C8" s="108">
        <f>'CM Plan'!C8</f>
        <v>0</v>
      </c>
      <c r="E8" s="23">
        <v>3</v>
      </c>
      <c r="F8" s="123" t="s">
        <v>47</v>
      </c>
      <c r="G8" s="124"/>
    </row>
    <row r="9" spans="2:7" ht="18" customHeight="1">
      <c r="B9" s="21" t="s">
        <v>2</v>
      </c>
      <c r="C9" s="114">
        <f>'CM Plan'!C9</f>
        <v>0</v>
      </c>
      <c r="D9" s="96">
        <f>YEAR(C9)</f>
        <v>1900</v>
      </c>
      <c r="E9" s="23">
        <v>4</v>
      </c>
      <c r="F9" s="123" t="s">
        <v>44</v>
      </c>
      <c r="G9" s="124"/>
    </row>
    <row r="10" spans="2:7" ht="18" customHeight="1">
      <c r="B10" s="21" t="s">
        <v>33</v>
      </c>
      <c r="C10" s="78">
        <f>(SUM(COUNTIF(C15:C47,"&gt;=0"),COUNTIF(C15:C47,"&lt;0"),COUNTIF(C15:C47,"*")))/32</f>
        <v>0.5</v>
      </c>
      <c r="E10" s="23" t="s">
        <v>41</v>
      </c>
      <c r="F10" s="123" t="s">
        <v>49</v>
      </c>
      <c r="G10" s="124"/>
    </row>
    <row r="11" spans="5:7" ht="18" customHeight="1">
      <c r="E11" s="23" t="s">
        <v>42</v>
      </c>
      <c r="F11" s="123" t="s">
        <v>50</v>
      </c>
      <c r="G11" s="124"/>
    </row>
    <row r="12" ht="12.75">
      <c r="B12" s="15"/>
    </row>
    <row r="13" spans="2:3" ht="12.75">
      <c r="B13" s="119" t="s">
        <v>113</v>
      </c>
      <c r="C13" s="120"/>
    </row>
    <row r="14" spans="2:5" ht="12.75">
      <c r="B14" s="21" t="s">
        <v>34</v>
      </c>
      <c r="C14" s="21" t="s">
        <v>82</v>
      </c>
      <c r="D14" s="22" t="s">
        <v>35</v>
      </c>
      <c r="E14" s="21" t="s">
        <v>12</v>
      </c>
    </row>
    <row r="15" spans="1:6" ht="23.25" customHeight="1">
      <c r="A15" s="97" t="e">
        <f>VLOOKUP(C15,'Lists and codes'!L12:M24,2,'Lists and codes'!M12:M24)</f>
        <v>#N/A</v>
      </c>
      <c r="B15" s="31" t="s">
        <v>110</v>
      </c>
      <c r="C15" s="50"/>
      <c r="D15" s="48"/>
      <c r="E15" s="48"/>
      <c r="F15" s="95"/>
    </row>
    <row r="16" spans="2:5" ht="18.75" customHeight="1">
      <c r="B16" s="31" t="s">
        <v>72</v>
      </c>
      <c r="C16" s="108">
        <f>_xlfn.IFERROR(A15-D9,"")</f>
      </c>
      <c r="D16" s="48"/>
      <c r="E16" s="48"/>
    </row>
    <row r="17" spans="2:5" ht="26.25" customHeight="1">
      <c r="B17" s="31" t="s">
        <v>106</v>
      </c>
      <c r="C17" s="110">
        <f>_xlfn.IFERROR(A15-'Baseline &amp; CF'!A16,"")</f>
      </c>
      <c r="D17" s="48"/>
      <c r="E17" s="48"/>
    </row>
    <row r="18" spans="2:5" ht="27.75" customHeight="1">
      <c r="B18" s="31" t="s">
        <v>109</v>
      </c>
      <c r="C18" s="71"/>
      <c r="D18" s="48"/>
      <c r="E18" s="48"/>
    </row>
    <row r="19" spans="2:5" ht="27" customHeight="1">
      <c r="B19" s="31" t="s">
        <v>70</v>
      </c>
      <c r="C19" s="49"/>
      <c r="D19" s="48"/>
      <c r="E19" s="48"/>
    </row>
    <row r="20" spans="2:5" ht="26.25" customHeight="1">
      <c r="B20" s="31" t="s">
        <v>132</v>
      </c>
      <c r="C20" s="107">
        <f>_xlfn.IFERROR('Baseline &amp; CF'!C17,"")</f>
        <v>0</v>
      </c>
      <c r="D20" s="48"/>
      <c r="E20" s="48"/>
    </row>
    <row r="21" spans="2:5" ht="30.75" customHeight="1">
      <c r="B21" s="31" t="s">
        <v>188</v>
      </c>
      <c r="C21" s="109">
        <f>_xlfn.IFERROR(((1-C18)*C20),"")</f>
        <v>0</v>
      </c>
      <c r="D21" s="48"/>
      <c r="E21" s="48"/>
    </row>
    <row r="22" spans="2:5" ht="25.5" customHeight="1">
      <c r="B22" s="31" t="s">
        <v>187</v>
      </c>
      <c r="C22" s="98"/>
      <c r="D22" s="48"/>
      <c r="E22" s="48"/>
    </row>
    <row r="23" spans="2:5" ht="32.25" customHeight="1">
      <c r="B23" s="31" t="s">
        <v>196</v>
      </c>
      <c r="C23" s="98"/>
      <c r="D23" s="48"/>
      <c r="E23" s="48"/>
    </row>
    <row r="24" spans="2:5" ht="30" customHeight="1">
      <c r="B24" s="31" t="s">
        <v>90</v>
      </c>
      <c r="C24" s="101"/>
      <c r="D24" s="31"/>
      <c r="E24" s="31"/>
    </row>
    <row r="25" spans="2:5" ht="39.75" customHeight="1">
      <c r="B25" s="37" t="s">
        <v>115</v>
      </c>
      <c r="C25" s="99"/>
      <c r="D25" s="48"/>
      <c r="E25" s="48"/>
    </row>
    <row r="26" spans="2:5" ht="36" customHeight="1">
      <c r="B26" s="37" t="s">
        <v>116</v>
      </c>
      <c r="C26" s="99"/>
      <c r="D26" s="48"/>
      <c r="E26" s="48"/>
    </row>
    <row r="27" spans="2:5" ht="36" customHeight="1">
      <c r="B27" s="37" t="s">
        <v>117</v>
      </c>
      <c r="C27" s="99"/>
      <c r="D27" s="48"/>
      <c r="E27" s="48"/>
    </row>
    <row r="28" spans="2:5" ht="36" customHeight="1">
      <c r="B28" s="37" t="s">
        <v>118</v>
      </c>
      <c r="C28" s="99"/>
      <c r="D28" s="48"/>
      <c r="E28" s="48"/>
    </row>
    <row r="29" spans="2:5" ht="36" customHeight="1">
      <c r="B29" s="37" t="s">
        <v>89</v>
      </c>
      <c r="C29" s="99"/>
      <c r="D29" s="48"/>
      <c r="E29" s="48"/>
    </row>
    <row r="30" spans="2:5" ht="36" customHeight="1">
      <c r="B30" s="37" t="s">
        <v>119</v>
      </c>
      <c r="C30" s="99"/>
      <c r="D30" s="48"/>
      <c r="E30" s="48"/>
    </row>
    <row r="31" spans="2:5" ht="36" customHeight="1">
      <c r="B31" s="37" t="s">
        <v>120</v>
      </c>
      <c r="C31" s="99"/>
      <c r="D31" s="48"/>
      <c r="E31" s="48"/>
    </row>
    <row r="32" spans="2:5" ht="58.5" customHeight="1">
      <c r="B32" s="31" t="s">
        <v>190</v>
      </c>
      <c r="C32" s="112">
        <f>IF(SUM(C25:C31)&lt;C23,"DATA MISSING","")</f>
      </c>
      <c r="D32" s="113"/>
      <c r="E32" s="113"/>
    </row>
    <row r="33" spans="2:5" ht="12.75">
      <c r="B33" s="37" t="s">
        <v>115</v>
      </c>
      <c r="C33" s="111">
        <f>_xlfn.IFERROR((C25/SUM($C$25:$C$31)),"")</f>
      </c>
      <c r="D33" s="48"/>
      <c r="E33" s="48"/>
    </row>
    <row r="34" spans="2:5" ht="12.75">
      <c r="B34" s="37" t="s">
        <v>116</v>
      </c>
      <c r="C34" s="111">
        <f aca="true" t="shared" si="0" ref="C34:C39">_xlfn.IFERROR((C26/SUM($C$25:$C$31)),"")</f>
      </c>
      <c r="D34" s="48"/>
      <c r="E34" s="48"/>
    </row>
    <row r="35" spans="2:5" ht="12.75">
      <c r="B35" s="37" t="s">
        <v>117</v>
      </c>
      <c r="C35" s="111">
        <f t="shared" si="0"/>
      </c>
      <c r="D35" s="48"/>
      <c r="E35" s="48"/>
    </row>
    <row r="36" spans="2:5" ht="12.75">
      <c r="B36" s="37" t="s">
        <v>118</v>
      </c>
      <c r="C36" s="111">
        <f t="shared" si="0"/>
      </c>
      <c r="D36" s="48"/>
      <c r="E36" s="48"/>
    </row>
    <row r="37" spans="2:5" ht="12.75">
      <c r="B37" s="37" t="s">
        <v>89</v>
      </c>
      <c r="C37" s="111">
        <f t="shared" si="0"/>
      </c>
      <c r="D37" s="48"/>
      <c r="E37" s="48"/>
    </row>
    <row r="38" spans="2:5" ht="12.75">
      <c r="B38" s="37" t="s">
        <v>119</v>
      </c>
      <c r="C38" s="111">
        <f t="shared" si="0"/>
      </c>
      <c r="D38" s="48"/>
      <c r="E38" s="48"/>
    </row>
    <row r="39" spans="2:5" ht="12.75">
      <c r="B39" s="37" t="s">
        <v>120</v>
      </c>
      <c r="C39" s="111">
        <f t="shared" si="0"/>
      </c>
      <c r="D39" s="48"/>
      <c r="E39" s="48"/>
    </row>
    <row r="40" spans="2:5" ht="12.75">
      <c r="B40" s="37" t="s">
        <v>191</v>
      </c>
      <c r="C40" s="103">
        <f>_xlfn.IFERROR((SUM(C33:C39)),"")</f>
        <v>0</v>
      </c>
      <c r="D40" s="48"/>
      <c r="E40" s="48"/>
    </row>
    <row r="41" spans="2:5" ht="30" customHeight="1">
      <c r="B41" s="31" t="s">
        <v>121</v>
      </c>
      <c r="C41" s="104">
        <f>_xlfn.IFERROR((SUM(C35:C37)),"")</f>
        <v>0</v>
      </c>
      <c r="D41" s="48"/>
      <c r="E41" s="48"/>
    </row>
    <row r="42" spans="2:5" ht="45.75" customHeight="1">
      <c r="B42" s="31" t="s">
        <v>122</v>
      </c>
      <c r="C42" s="49"/>
      <c r="D42" s="48"/>
      <c r="E42" s="48"/>
    </row>
    <row r="43" spans="2:6" ht="45" customHeight="1">
      <c r="B43" s="31" t="s">
        <v>192</v>
      </c>
      <c r="C43" s="49"/>
      <c r="D43" s="48"/>
      <c r="E43" s="48"/>
      <c r="F43" s="89"/>
    </row>
    <row r="44" spans="2:5" ht="74.25" customHeight="1">
      <c r="B44" s="31" t="s">
        <v>189</v>
      </c>
      <c r="C44" s="100"/>
      <c r="D44" s="48"/>
      <c r="E44" s="48"/>
    </row>
    <row r="45" spans="2:5" ht="30.75" customHeight="1">
      <c r="B45" s="31" t="s">
        <v>107</v>
      </c>
      <c r="C45" s="105">
        <f>_xlfn.IFERROR(C44-C21,"")</f>
        <v>0</v>
      </c>
      <c r="D45" s="48"/>
      <c r="E45" s="48"/>
    </row>
    <row r="46" spans="1:5" ht="31.5" customHeight="1">
      <c r="A46" s="88"/>
      <c r="B46" s="31" t="s">
        <v>170</v>
      </c>
      <c r="C46" s="106">
        <f>_xlfn.IFERROR((C45/(C20-C21)),"")</f>
      </c>
      <c r="D46" s="48"/>
      <c r="E46" s="48"/>
    </row>
    <row r="47" spans="2:5" ht="44.25" customHeight="1">
      <c r="B47" s="31" t="s">
        <v>102</v>
      </c>
      <c r="C47" s="49"/>
      <c r="D47" s="48"/>
      <c r="E47" s="48"/>
    </row>
    <row r="48" spans="2:5" ht="12.75">
      <c r="B48" s="21" t="s">
        <v>76</v>
      </c>
      <c r="C48" s="21"/>
      <c r="D48" s="22"/>
      <c r="E48" s="22"/>
    </row>
    <row r="49" spans="2:5" ht="12.75">
      <c r="B49" s="46"/>
      <c r="C49" s="49"/>
      <c r="D49" s="48"/>
      <c r="E49" s="48"/>
    </row>
    <row r="50" spans="2:5" ht="12.75">
      <c r="B50" s="46"/>
      <c r="C50" s="49"/>
      <c r="D50" s="48"/>
      <c r="E50" s="48"/>
    </row>
    <row r="51" spans="2:5" ht="12.75">
      <c r="B51" s="46"/>
      <c r="C51" s="49"/>
      <c r="D51" s="48"/>
      <c r="E51" s="48"/>
    </row>
    <row r="52" spans="2:5" ht="12.75">
      <c r="B52" s="46"/>
      <c r="C52" s="49"/>
      <c r="D52" s="48"/>
      <c r="E52" s="48"/>
    </row>
    <row r="53" spans="2:5" ht="12.75">
      <c r="B53" s="46"/>
      <c r="C53" s="49"/>
      <c r="D53" s="48"/>
      <c r="E53" s="48"/>
    </row>
  </sheetData>
  <sheetProtection password="CD60" sheet="1"/>
  <mergeCells count="9">
    <mergeCell ref="B13:C13"/>
    <mergeCell ref="F4:G4"/>
    <mergeCell ref="F5:G5"/>
    <mergeCell ref="F6:G6"/>
    <mergeCell ref="F7:G7"/>
    <mergeCell ref="F8:G8"/>
    <mergeCell ref="F9:G9"/>
    <mergeCell ref="F10:G10"/>
    <mergeCell ref="F11:G11"/>
  </mergeCells>
  <conditionalFormatting sqref="C10">
    <cfRule type="cellIs" priority="10" dxfId="5" operator="equal">
      <formula>1</formula>
    </cfRule>
    <cfRule type="cellIs" priority="11" dxfId="4" operator="between">
      <formula>0.75</formula>
      <formula>0.99</formula>
    </cfRule>
    <cfRule type="cellIs" priority="12" dxfId="3" operator="between">
      <formula>0.5</formula>
      <formula>0.74</formula>
    </cfRule>
    <cfRule type="colorScale" priority="7" dxfId="14">
      <colorScale>
        <cfvo type="min" val="0"/>
        <cfvo type="percentile" val="50"/>
        <cfvo type="max"/>
        <color rgb="FFF8696B"/>
        <color rgb="FFFFEB84"/>
        <color rgb="FF63BE7B"/>
      </colorScale>
    </cfRule>
    <cfRule type="cellIs" priority="13" dxfId="12" operator="between">
      <formula>0.25</formula>
      <formula>0.49</formula>
    </cfRule>
    <cfRule type="cellIs" priority="14" dxfId="13" operator="lessThan">
      <formula>0.25</formula>
    </cfRule>
  </conditionalFormatting>
  <dataValidations count="5">
    <dataValidation type="list" allowBlank="1" showInputMessage="1" showErrorMessage="1" sqref="C49:C53">
      <formula1>Scoring</formula1>
    </dataValidation>
    <dataValidation allowBlank="1" showInputMessage="1" showErrorMessage="1" sqref="C24 C46 C41 C16 C18 C32"/>
    <dataValidation type="list" allowBlank="1" showInputMessage="1" showErrorMessage="1" sqref="C19">
      <formula1>Trend</formula1>
    </dataValidation>
    <dataValidation type="list" allowBlank="1" showInputMessage="1" showErrorMessage="1" sqref="C42:C43 C47">
      <formula1>Limited</formula1>
    </dataValidation>
    <dataValidation type="list" allowBlank="1" showInputMessage="1" showErrorMessage="1" sqref="C15">
      <formula1>Year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AB800"/>
  </sheetPr>
  <dimension ref="B2:G100"/>
  <sheetViews>
    <sheetView zoomScale="80" zoomScaleNormal="80" zoomScalePageLayoutView="0" workbookViewId="0" topLeftCell="A1">
      <selection activeCell="A1" sqref="A1"/>
    </sheetView>
  </sheetViews>
  <sheetFormatPr defaultColWidth="19.00390625" defaultRowHeight="15"/>
  <cols>
    <col min="1" max="1" width="5.8515625" style="10" customWidth="1"/>
    <col min="2" max="2" width="15.57421875" style="10" customWidth="1"/>
    <col min="3" max="3" width="43.28125" style="12" customWidth="1"/>
    <col min="4" max="4" width="18.00390625" style="10" customWidth="1"/>
    <col min="5" max="5" width="16.140625" style="10" customWidth="1"/>
    <col min="6" max="6" width="22.140625" style="10" customWidth="1"/>
    <col min="7" max="7" width="44.421875" style="10" customWidth="1"/>
    <col min="8" max="8" width="20.421875" style="10" customWidth="1"/>
    <col min="9" max="251" width="9.140625" style="10" customWidth="1"/>
    <col min="252" max="252" width="5.8515625" style="10" customWidth="1"/>
    <col min="253" max="253" width="27.421875" style="10" customWidth="1"/>
    <col min="254" max="254" width="36.7109375" style="10" customWidth="1"/>
    <col min="255" max="16384" width="19.00390625" style="10" customWidth="1"/>
  </cols>
  <sheetData>
    <row r="1" ht="15"/>
    <row r="2" spans="2:7" s="1" customFormat="1" ht="30.75" customHeight="1">
      <c r="B2" s="3"/>
      <c r="C2" s="8"/>
      <c r="D2" s="13"/>
      <c r="E2" s="13"/>
      <c r="G2" s="3"/>
    </row>
    <row r="3" spans="2:5" ht="15">
      <c r="B3" s="11"/>
      <c r="C3" s="16"/>
      <c r="D3" s="11"/>
      <c r="E3" s="11"/>
    </row>
    <row r="4" spans="2:5" ht="26.25" customHeight="1">
      <c r="B4" s="127" t="s">
        <v>168</v>
      </c>
      <c r="C4" s="128"/>
      <c r="D4" s="128"/>
      <c r="E4" s="129"/>
    </row>
    <row r="5" spans="2:5" ht="38.25">
      <c r="B5" s="24"/>
      <c r="C5" s="24" t="s">
        <v>34</v>
      </c>
      <c r="D5" s="24" t="s">
        <v>108</v>
      </c>
      <c r="E5" s="24" t="s">
        <v>93</v>
      </c>
    </row>
    <row r="6" spans="2:5" ht="46.5" customHeight="1">
      <c r="B6" s="34">
        <v>1</v>
      </c>
      <c r="C6" s="33" t="str">
        <f>C17</f>
        <v>Does the organisation have an effective Carbon Management Plan?</v>
      </c>
      <c r="D6" s="79">
        <f>COUNT(D19:D25)+COUNTIF(D19:D25,"Missing info")+COUNTIF(D19:D25,"Not applicable")</f>
        <v>7</v>
      </c>
      <c r="E6" s="80">
        <f>F26</f>
        <v>0</v>
      </c>
    </row>
    <row r="7" spans="2:5" ht="46.5" customHeight="1">
      <c r="B7" s="34">
        <v>2</v>
      </c>
      <c r="C7" s="33" t="str">
        <f>C29</f>
        <v>Has the organisation set up an effective carbon management process?</v>
      </c>
      <c r="D7" s="79">
        <f>COUNT(D31:D39)+COUNTIF(D31:D39,"Missing info")+COUNTIF(D31:D39,"Not applicable")</f>
        <v>7</v>
      </c>
      <c r="E7" s="80">
        <f>F40</f>
        <v>0</v>
      </c>
    </row>
    <row r="8" spans="2:5" ht="46.5" customHeight="1">
      <c r="B8" s="34">
        <v>3</v>
      </c>
      <c r="C8" s="33" t="str">
        <f>C43</f>
        <v>How well has the organisation defined their baseline?</v>
      </c>
      <c r="D8" s="79">
        <f>COUNT(D45:D49)+COUNTIF(D45:D49,"Missing info")+COUNTIF(D45:D49,"Not applicable")</f>
        <v>5</v>
      </c>
      <c r="E8" s="80">
        <f>F50</f>
        <v>0</v>
      </c>
    </row>
    <row r="9" spans="2:5" ht="46.5" customHeight="1">
      <c r="B9" s="34">
        <v>4</v>
      </c>
      <c r="C9" s="33" t="str">
        <f>C53</f>
        <v>What level of analysis has been carried out in the CMP in understanding their baseline Carbon Footprint?</v>
      </c>
      <c r="D9" s="79">
        <f>COUNT(D55:D62)+COUNTIF(D55:D62,"Missing info")+COUNTIF(D55:D62,"Not applicable")</f>
        <v>7</v>
      </c>
      <c r="E9" s="80">
        <f>F63</f>
        <v>0</v>
      </c>
    </row>
    <row r="10" spans="2:5" ht="46.5" customHeight="1">
      <c r="B10" s="34">
        <v>5</v>
      </c>
      <c r="C10" s="33" t="str">
        <f>C66</f>
        <v>Has the organisation set up an effective carbon footprint monitoring process?</v>
      </c>
      <c r="D10" s="79">
        <f>COUNT(D68:D72)+COUNTIF(D68:D72,"Missing info")+COUNTIF(D68:D72,"Not applicable")</f>
        <v>5</v>
      </c>
      <c r="E10" s="80">
        <f>F73</f>
        <v>0</v>
      </c>
    </row>
    <row r="11" spans="2:5" ht="54" customHeight="1">
      <c r="B11" s="34">
        <v>6</v>
      </c>
      <c r="C11" s="33" t="str">
        <f>C76</f>
        <v>Does the organisation have a good approach to developing and managing carbon management projects?</v>
      </c>
      <c r="D11" s="79">
        <f>COUNT(D78:D85)+COUNTIF(D78:D85,"Missing info")+COUNTIF(D78:D85,"Not applicable")</f>
        <v>6</v>
      </c>
      <c r="E11" s="80">
        <f>F86</f>
        <v>0</v>
      </c>
    </row>
    <row r="12" spans="2:5" ht="46.5" customHeight="1">
      <c r="B12" s="34">
        <v>7</v>
      </c>
      <c r="C12" s="33" t="str">
        <f>C89</f>
        <v>How successful has the organisation been in securing funding for the projects on their carbon management project list?</v>
      </c>
      <c r="D12" s="79">
        <f>COUNTA(D91:D92)+COUNTIF(D91:D92,"Missing info")+COUNTIF(D91:D92,"Not applicable")</f>
        <v>2</v>
      </c>
      <c r="E12" s="80">
        <f>F93</f>
        <v>0</v>
      </c>
    </row>
    <row r="13" spans="2:5" ht="46.5" customHeight="1">
      <c r="B13" s="34">
        <v>8</v>
      </c>
      <c r="C13" s="33" t="str">
        <f>C96</f>
        <v>Is the organisation likely to meet their Carbon Management Plan reduction target?</v>
      </c>
      <c r="D13" s="79">
        <f>COUNTA(D98:D99)+COUNTIF(D98:D99,"Missing info")+COUNTIF(D98:D99,"Not applicable")</f>
        <v>2</v>
      </c>
      <c r="E13" s="80">
        <f>F100</f>
        <v>0</v>
      </c>
    </row>
    <row r="14" spans="3:5" ht="46.5" customHeight="1">
      <c r="C14" s="10"/>
      <c r="D14" s="81"/>
      <c r="E14" s="80">
        <f>AVERAGE(E6:E13)</f>
        <v>0</v>
      </c>
    </row>
    <row r="17" spans="2:7" ht="25.5">
      <c r="B17" s="25" t="s">
        <v>94</v>
      </c>
      <c r="C17" s="130" t="s">
        <v>128</v>
      </c>
      <c r="D17" s="131"/>
      <c r="E17" s="131"/>
      <c r="F17" s="131"/>
      <c r="G17" s="26"/>
    </row>
    <row r="18" spans="2:7" ht="25.5">
      <c r="B18" s="21" t="s">
        <v>73</v>
      </c>
      <c r="C18" s="21" t="s">
        <v>91</v>
      </c>
      <c r="D18" s="23" t="s">
        <v>92</v>
      </c>
      <c r="E18" s="23" t="s">
        <v>96</v>
      </c>
      <c r="F18" s="23" t="s">
        <v>93</v>
      </c>
      <c r="G18" s="23" t="s">
        <v>35</v>
      </c>
    </row>
    <row r="19" spans="2:7" s="12" customFormat="1" ht="31.5" customHeight="1">
      <c r="B19" s="33" t="s">
        <v>74</v>
      </c>
      <c r="C19" s="33" t="str">
        <f>'CM Plan'!B$19</f>
        <v>Is there a clear statement of drivers for implementing a CM Plan?</v>
      </c>
      <c r="D19" s="82">
        <f>'CM Plan'!C19</f>
        <v>0</v>
      </c>
      <c r="E19" s="82">
        <v>4</v>
      </c>
      <c r="F19" s="78">
        <f aca="true" t="shared" si="0" ref="F19:F25">_xlfn.IFERROR(D19/E19,0)</f>
        <v>0</v>
      </c>
      <c r="G19" s="83">
        <f>'CM Plan'!D$19</f>
        <v>0</v>
      </c>
    </row>
    <row r="20" spans="2:7" ht="32.25" customHeight="1">
      <c r="B20" s="33" t="s">
        <v>74</v>
      </c>
      <c r="C20" s="33" t="str">
        <f>'CM Plan'!B$20</f>
        <v>Is there a clear statement of Carbon Management Strategy?</v>
      </c>
      <c r="D20" s="82">
        <f>'CM Plan'!C20</f>
        <v>0</v>
      </c>
      <c r="E20" s="82">
        <v>4</v>
      </c>
      <c r="F20" s="78">
        <f t="shared" si="0"/>
        <v>0</v>
      </c>
      <c r="G20" s="83"/>
    </row>
    <row r="21" spans="2:7" ht="32.25" customHeight="1">
      <c r="B21" s="33" t="s">
        <v>74</v>
      </c>
      <c r="C21" s="33" t="str">
        <f>'CM Plan'!B$21</f>
        <v>Are there clearly stated Carbon Management objectives?</v>
      </c>
      <c r="D21" s="82">
        <f>'CM Plan'!C21</f>
        <v>0</v>
      </c>
      <c r="E21" s="82">
        <v>4</v>
      </c>
      <c r="F21" s="78">
        <f t="shared" si="0"/>
        <v>0</v>
      </c>
      <c r="G21" s="83">
        <f>'CM Plan'!D$21</f>
        <v>0</v>
      </c>
    </row>
    <row r="22" spans="2:7" ht="42.75" customHeight="1">
      <c r="B22" s="33" t="s">
        <v>74</v>
      </c>
      <c r="C22" s="33" t="str">
        <f>'CM Plan'!B$22</f>
        <v>Are the Carbon Reduction targets clearly stated? e.g. % reduction of stated baseline by a stated date</v>
      </c>
      <c r="D22" s="82">
        <f>'CM Plan'!C22</f>
        <v>0</v>
      </c>
      <c r="E22" s="82">
        <v>4</v>
      </c>
      <c r="F22" s="78">
        <f t="shared" si="0"/>
        <v>0</v>
      </c>
      <c r="G22" s="83">
        <f>'CM Plan'!D$22</f>
        <v>0</v>
      </c>
    </row>
    <row r="23" spans="2:7" ht="67.5" customHeight="1">
      <c r="B23" s="33" t="s">
        <v>74</v>
      </c>
      <c r="C23" s="33" t="str">
        <f>'CM Plan'!B$23</f>
        <v>Is there clear statement of how targets are likely to be achieved? e.g through implementation of projects, reductions in estate or reduction contributions from the grid</v>
      </c>
      <c r="D23" s="82">
        <f>'CM Plan'!C23</f>
        <v>0</v>
      </c>
      <c r="E23" s="82">
        <v>4</v>
      </c>
      <c r="F23" s="78">
        <f t="shared" si="0"/>
        <v>0</v>
      </c>
      <c r="G23" s="83">
        <f>'CM Plan'!D$23</f>
        <v>0</v>
      </c>
    </row>
    <row r="24" spans="2:7" ht="44.25" customHeight="1">
      <c r="B24" s="33" t="s">
        <v>74</v>
      </c>
      <c r="C24" s="33" t="str">
        <f>'CM Plan'!B$25</f>
        <v>Does the CM Plan present a forecast of the Business as Usual (BAU) scenario?</v>
      </c>
      <c r="D24" s="82">
        <f>'CM Plan'!C25</f>
        <v>0</v>
      </c>
      <c r="E24" s="82">
        <v>4</v>
      </c>
      <c r="F24" s="78">
        <f t="shared" si="0"/>
        <v>0</v>
      </c>
      <c r="G24" s="83">
        <f>'CM Plan'!D$25</f>
        <v>0</v>
      </c>
    </row>
    <row r="25" spans="2:7" ht="33" customHeight="1">
      <c r="B25" s="33" t="s">
        <v>74</v>
      </c>
      <c r="C25" s="33" t="str">
        <f>'CM Plan'!B$26</f>
        <v>Does the CM Plan present the Value at Stake (VAS)?</v>
      </c>
      <c r="D25" s="82">
        <f>'CM Plan'!C26</f>
        <v>0</v>
      </c>
      <c r="E25" s="82">
        <v>4</v>
      </c>
      <c r="F25" s="78">
        <f t="shared" si="0"/>
        <v>0</v>
      </c>
      <c r="G25" s="83">
        <f>'CM Plan'!D$26</f>
        <v>0</v>
      </c>
    </row>
    <row r="26" spans="2:7" ht="15">
      <c r="B26" s="21"/>
      <c r="C26" s="21"/>
      <c r="D26" s="84">
        <f>SUM(D19:D25)</f>
        <v>0</v>
      </c>
      <c r="E26" s="84">
        <f>SUM(E19:E25)</f>
        <v>28</v>
      </c>
      <c r="F26" s="85">
        <f>D26/E26</f>
        <v>0</v>
      </c>
      <c r="G26" s="86"/>
    </row>
    <row r="29" spans="2:7" ht="25.5">
      <c r="B29" s="25" t="s">
        <v>95</v>
      </c>
      <c r="C29" s="130" t="s">
        <v>129</v>
      </c>
      <c r="D29" s="131"/>
      <c r="E29" s="131"/>
      <c r="F29" s="131"/>
      <c r="G29" s="26"/>
    </row>
    <row r="30" spans="2:7" ht="25.5">
      <c r="B30" s="27" t="s">
        <v>73</v>
      </c>
      <c r="C30" s="27" t="s">
        <v>91</v>
      </c>
      <c r="D30" s="23" t="s">
        <v>92</v>
      </c>
      <c r="E30" s="23" t="s">
        <v>96</v>
      </c>
      <c r="F30" s="23" t="s">
        <v>93</v>
      </c>
      <c r="G30" s="23" t="s">
        <v>35</v>
      </c>
    </row>
    <row r="31" spans="2:7" ht="34.5" customHeight="1">
      <c r="B31" s="33" t="s">
        <v>74</v>
      </c>
      <c r="C31" s="31" t="str">
        <f>'CM Plan'!B$32</f>
        <v>Is there a clear CM governance structure laid out in the plan, including:</v>
      </c>
      <c r="D31" s="31"/>
      <c r="E31" s="31"/>
      <c r="F31" s="31"/>
      <c r="G31" s="31"/>
    </row>
    <row r="32" spans="2:7" ht="44.25" customHeight="1">
      <c r="B32" s="33" t="s">
        <v>74</v>
      </c>
      <c r="C32" s="37" t="str">
        <f>'CM Plan'!B$33</f>
        <v>Clear organisational structure for supporting CM in place?</v>
      </c>
      <c r="D32" s="82">
        <f>'CM Plan'!C$33</f>
        <v>0</v>
      </c>
      <c r="E32" s="82">
        <v>4</v>
      </c>
      <c r="F32" s="78">
        <f>_xlfn.IFERROR(D32/E32,0)</f>
        <v>0</v>
      </c>
      <c r="G32" s="83">
        <f>'CM Plan'!D$33</f>
        <v>0</v>
      </c>
    </row>
    <row r="33" spans="2:7" ht="26.25" customHeight="1">
      <c r="B33" s="33" t="s">
        <v>74</v>
      </c>
      <c r="C33" s="37" t="str">
        <f>'CM Plan'!B$34</f>
        <v>Purpose and frequency of meetings?</v>
      </c>
      <c r="D33" s="82">
        <f>'CM Plan'!C$34</f>
        <v>0</v>
      </c>
      <c r="E33" s="82">
        <v>4</v>
      </c>
      <c r="F33" s="78">
        <f>_xlfn.IFERROR(D33/E33,0)</f>
        <v>0</v>
      </c>
      <c r="G33" s="83">
        <f>'CM Plan'!D$34</f>
        <v>0</v>
      </c>
    </row>
    <row r="34" spans="2:7" s="12" customFormat="1" ht="37.5" customHeight="1">
      <c r="B34" s="33" t="s">
        <v>74</v>
      </c>
      <c r="C34" s="37" t="str">
        <f>'CM Plan'!B$35</f>
        <v>Process for progress and performance reporting?</v>
      </c>
      <c r="D34" s="82">
        <f>'CM Plan'!C$35</f>
        <v>0</v>
      </c>
      <c r="E34" s="82">
        <v>4</v>
      </c>
      <c r="F34" s="78">
        <f>_xlfn.IFERROR(D34/E34,0)</f>
        <v>0</v>
      </c>
      <c r="G34" s="83">
        <f>'CM Plan'!D$35</f>
        <v>0</v>
      </c>
    </row>
    <row r="35" spans="2:7" ht="45.75" customHeight="1">
      <c r="B35" s="33" t="s">
        <v>74</v>
      </c>
      <c r="C35" s="37" t="str">
        <f>'CM Plan'!B$36</f>
        <v>How and when the Carbon Management plan needs to be updated?</v>
      </c>
      <c r="D35" s="82">
        <f>'CM Plan'!C$36</f>
        <v>0</v>
      </c>
      <c r="E35" s="82">
        <v>4</v>
      </c>
      <c r="F35" s="78">
        <f>_xlfn.IFERROR(D35/E35,0)</f>
        <v>0</v>
      </c>
      <c r="G35" s="83">
        <f>'CM Plan'!D$36</f>
        <v>0</v>
      </c>
    </row>
    <row r="36" spans="2:7" ht="32.25" customHeight="1">
      <c r="B36" s="33" t="s">
        <v>74</v>
      </c>
      <c r="C36" s="31" t="str">
        <f>'CM Plan'!B$37</f>
        <v>Is there a clear CM operational structure laid out in the plan, including?</v>
      </c>
      <c r="D36" s="32"/>
      <c r="E36" s="32"/>
      <c r="F36" s="32"/>
      <c r="G36" s="31"/>
    </row>
    <row r="37" spans="2:7" ht="29.25" customHeight="1">
      <c r="B37" s="33" t="s">
        <v>74</v>
      </c>
      <c r="C37" s="37" t="str">
        <f>'CM Plan'!B$38</f>
        <v>Individual carbon reduction project management?</v>
      </c>
      <c r="D37" s="82">
        <f>'CM Plan'!C$38</f>
        <v>0</v>
      </c>
      <c r="E37" s="82">
        <v>4</v>
      </c>
      <c r="F37" s="78">
        <f>_xlfn.IFERROR(D37/E37,0)</f>
        <v>0</v>
      </c>
      <c r="G37" s="83">
        <f>'CM Plan'!D$38</f>
        <v>0</v>
      </c>
    </row>
    <row r="38" spans="2:7" ht="31.5" customHeight="1">
      <c r="B38" s="33" t="s">
        <v>74</v>
      </c>
      <c r="C38" s="37" t="str">
        <f>'CM Plan'!B$39</f>
        <v>Emissions data collection and reporting?</v>
      </c>
      <c r="D38" s="82">
        <f>'CM Plan'!C$39</f>
        <v>0</v>
      </c>
      <c r="E38" s="82">
        <v>4</v>
      </c>
      <c r="F38" s="78">
        <f>_xlfn.IFERROR(D38/E38,0)</f>
        <v>0</v>
      </c>
      <c r="G38" s="83">
        <f>'CM Plan'!D$39</f>
        <v>0</v>
      </c>
    </row>
    <row r="39" spans="2:7" ht="32.25" customHeight="1">
      <c r="B39" s="33" t="s">
        <v>74</v>
      </c>
      <c r="C39" s="31" t="str">
        <f>'CM Plan'!B$40</f>
        <v>Does the CMP contain a stakeholder engagement and communication plan?</v>
      </c>
      <c r="D39" s="82">
        <f>'CM Plan'!C$40</f>
        <v>0</v>
      </c>
      <c r="E39" s="82">
        <v>4</v>
      </c>
      <c r="F39" s="78">
        <f>_xlfn.IFERROR(D39/E39,0)</f>
        <v>0</v>
      </c>
      <c r="G39" s="83">
        <f>'CM Plan'!D$40</f>
        <v>0</v>
      </c>
    </row>
    <row r="40" spans="2:7" ht="15">
      <c r="B40" s="21"/>
      <c r="C40" s="21"/>
      <c r="D40" s="84">
        <f>SUM(D31:D39)</f>
        <v>0</v>
      </c>
      <c r="E40" s="84">
        <f>SUM(E31:E39)</f>
        <v>28</v>
      </c>
      <c r="F40" s="85">
        <f>D40/E40</f>
        <v>0</v>
      </c>
      <c r="G40" s="86"/>
    </row>
    <row r="43" spans="2:7" ht="25.5">
      <c r="B43" s="25" t="s">
        <v>97</v>
      </c>
      <c r="C43" s="130" t="s">
        <v>123</v>
      </c>
      <c r="D43" s="131"/>
      <c r="E43" s="131"/>
      <c r="F43" s="131"/>
      <c r="G43" s="28"/>
    </row>
    <row r="44" spans="2:7" ht="25.5">
      <c r="B44" s="27" t="s">
        <v>73</v>
      </c>
      <c r="C44" s="27" t="s">
        <v>91</v>
      </c>
      <c r="D44" s="23" t="s">
        <v>92</v>
      </c>
      <c r="E44" s="23" t="s">
        <v>96</v>
      </c>
      <c r="F44" s="23" t="s">
        <v>93</v>
      </c>
      <c r="G44" s="23" t="s">
        <v>35</v>
      </c>
    </row>
    <row r="45" spans="2:7" ht="57" customHeight="1">
      <c r="B45" s="33" t="s">
        <v>75</v>
      </c>
      <c r="C45" s="33" t="str">
        <f>'Baseline &amp; CF'!B$18</f>
        <v>Does the organisation have a clearly defined organisational boundary? e.g. which parts of the organisation are included in the emissions measurement</v>
      </c>
      <c r="D45" s="82">
        <f>'Baseline &amp; CF'!C$18</f>
        <v>0</v>
      </c>
      <c r="E45" s="82">
        <v>4</v>
      </c>
      <c r="F45" s="78">
        <f>_xlfn.IFERROR(D45/E45,0)</f>
        <v>0</v>
      </c>
      <c r="G45" s="83">
        <f>'Baseline &amp; CF'!D$18</f>
        <v>0</v>
      </c>
    </row>
    <row r="46" spans="2:7" ht="55.5" customHeight="1">
      <c r="B46" s="33" t="s">
        <v>75</v>
      </c>
      <c r="C46" s="33" t="str">
        <f>'Baseline &amp; CF'!B$19</f>
        <v>If the organisation shares assets or premises with another organisation, is it clear how these joint-owned or controlled assets are accounted for?</v>
      </c>
      <c r="D46" s="82">
        <f>'Baseline &amp; CF'!C$19</f>
        <v>0</v>
      </c>
      <c r="E46" s="82">
        <v>4</v>
      </c>
      <c r="F46" s="78">
        <f>_xlfn.IFERROR(D46/E46,0)</f>
        <v>0</v>
      </c>
      <c r="G46" s="83">
        <f>'Baseline &amp; CF'!D$19</f>
        <v>0</v>
      </c>
    </row>
    <row r="47" spans="2:7" ht="57.75" customHeight="1">
      <c r="B47" s="33" t="s">
        <v>75</v>
      </c>
      <c r="C47" s="33" t="str">
        <f>'Baseline &amp; CF'!B$20</f>
        <v>Does the organisation have a clearly defined operational boundary? e.g. which emission sources are included within the footprint and which are excluded</v>
      </c>
      <c r="D47" s="82">
        <f>'Baseline &amp; CF'!C$20</f>
        <v>0</v>
      </c>
      <c r="E47" s="82">
        <v>4</v>
      </c>
      <c r="F47" s="78">
        <f>_xlfn.IFERROR(D47/E47,0)</f>
        <v>0</v>
      </c>
      <c r="G47" s="83">
        <f>'Baseline &amp; CF'!D$20</f>
        <v>0</v>
      </c>
    </row>
    <row r="48" spans="2:7" ht="45.75" customHeight="1">
      <c r="B48" s="33" t="s">
        <v>75</v>
      </c>
      <c r="C48" s="33" t="str">
        <f>'Baseline &amp; CF'!B$21</f>
        <v>Has the organisation included all significant sources of GHG, or explained reasoning for exclusion?</v>
      </c>
      <c r="D48" s="82">
        <f>'Baseline &amp; CF'!C$21</f>
        <v>0</v>
      </c>
      <c r="E48" s="82">
        <v>4</v>
      </c>
      <c r="F48" s="78">
        <f>_xlfn.IFERROR(D48/E48,0)</f>
        <v>0</v>
      </c>
      <c r="G48" s="83">
        <f>'Baseline &amp; CF'!D$21</f>
        <v>0</v>
      </c>
    </row>
    <row r="49" spans="2:7" ht="46.5" customHeight="1">
      <c r="B49" s="33" t="s">
        <v>74</v>
      </c>
      <c r="C49" s="33" t="str">
        <f>'CM Plan'!B$24</f>
        <v>Does the CM Plan detail the current carbon baseline, including exclusions and assumptions?</v>
      </c>
      <c r="D49" s="82">
        <f>'CM Plan'!C$24</f>
        <v>0</v>
      </c>
      <c r="E49" s="82">
        <v>4</v>
      </c>
      <c r="F49" s="78">
        <f>_xlfn.IFERROR(D49/E49,0)</f>
        <v>0</v>
      </c>
      <c r="G49" s="83">
        <f>'CM Plan'!D$24</f>
        <v>0</v>
      </c>
    </row>
    <row r="50" spans="2:7" ht="15">
      <c r="B50" s="21"/>
      <c r="C50" s="21"/>
      <c r="D50" s="84">
        <f>SUM(D45:D49)</f>
        <v>0</v>
      </c>
      <c r="E50" s="84">
        <f>SUM(E45:E49)</f>
        <v>20</v>
      </c>
      <c r="F50" s="85">
        <f>D50/E50</f>
        <v>0</v>
      </c>
      <c r="G50" s="86"/>
    </row>
    <row r="53" spans="2:7" ht="25.5" customHeight="1">
      <c r="B53" s="25" t="s">
        <v>98</v>
      </c>
      <c r="C53" s="125" t="s">
        <v>125</v>
      </c>
      <c r="D53" s="126"/>
      <c r="E53" s="126"/>
      <c r="F53" s="126"/>
      <c r="G53" s="30"/>
    </row>
    <row r="54" spans="2:7" ht="25.5">
      <c r="B54" s="27" t="s">
        <v>73</v>
      </c>
      <c r="C54" s="27" t="s">
        <v>91</v>
      </c>
      <c r="D54" s="23" t="s">
        <v>92</v>
      </c>
      <c r="E54" s="23" t="s">
        <v>96</v>
      </c>
      <c r="F54" s="23" t="s">
        <v>93</v>
      </c>
      <c r="G54" s="23" t="s">
        <v>35</v>
      </c>
    </row>
    <row r="55" spans="2:7" ht="19.5" customHeight="1">
      <c r="B55" s="33" t="s">
        <v>105</v>
      </c>
      <c r="C55" s="31" t="str">
        <f>'Baseline &amp; CF'!B$59</f>
        <v>Does the CMP include the following:</v>
      </c>
      <c r="D55" s="35"/>
      <c r="E55" s="35"/>
      <c r="F55" s="32"/>
      <c r="G55" s="32"/>
    </row>
    <row r="56" spans="2:7" ht="32.25" customHeight="1">
      <c r="B56" s="33" t="s">
        <v>105</v>
      </c>
      <c r="C56" s="38" t="str">
        <f>'Baseline &amp; CF'!B$60</f>
        <v>A breakdown of emissions by source e.g. Electricity?</v>
      </c>
      <c r="D56" s="82">
        <f>'Baseline &amp; CF'!C$60</f>
        <v>0</v>
      </c>
      <c r="E56" s="82">
        <v>4</v>
      </c>
      <c r="F56" s="78">
        <f>_xlfn.IFERROR(D56/E56,0)</f>
        <v>0</v>
      </c>
      <c r="G56" s="87">
        <f>'Baseline &amp; CF'!D$60</f>
        <v>0</v>
      </c>
    </row>
    <row r="57" spans="2:7" ht="45.75" customHeight="1">
      <c r="B57" s="33" t="s">
        <v>105</v>
      </c>
      <c r="C57" s="38" t="str">
        <f>'Baseline &amp; CF'!B$61</f>
        <v>A breakdown of emissions by department or other relevant internal structure?</v>
      </c>
      <c r="D57" s="82">
        <f>'Baseline &amp; CF'!C$61</f>
        <v>0</v>
      </c>
      <c r="E57" s="82">
        <v>4</v>
      </c>
      <c r="F57" s="78">
        <f aca="true" t="shared" si="1" ref="F57:F62">_xlfn.IFERROR(D57/E57,0)</f>
        <v>0</v>
      </c>
      <c r="G57" s="87">
        <f>'Baseline &amp; CF'!D$61</f>
        <v>0</v>
      </c>
    </row>
    <row r="58" spans="2:7" ht="29.25" customHeight="1">
      <c r="B58" s="33" t="s">
        <v>105</v>
      </c>
      <c r="C58" s="38" t="str">
        <f>'Baseline &amp; CF'!B$62</f>
        <v>An explanation of increases/decreases in emissions?</v>
      </c>
      <c r="D58" s="82">
        <f>'Baseline &amp; CF'!C$62</f>
        <v>0</v>
      </c>
      <c r="E58" s="82">
        <v>4</v>
      </c>
      <c r="F58" s="78">
        <f t="shared" si="1"/>
        <v>0</v>
      </c>
      <c r="G58" s="87">
        <f>'Baseline &amp; CF'!D$62</f>
        <v>0</v>
      </c>
    </row>
    <row r="59" spans="2:7" ht="29.25" customHeight="1">
      <c r="B59" s="33" t="s">
        <v>105</v>
      </c>
      <c r="C59" s="38" t="str">
        <f>'Baseline &amp; CF'!B$63</f>
        <v>An explanation of utility costs relative to carbon emissions?</v>
      </c>
      <c r="D59" s="82">
        <f>'Baseline &amp; CF'!C$63</f>
        <v>0</v>
      </c>
      <c r="E59" s="82">
        <v>4</v>
      </c>
      <c r="F59" s="78">
        <f t="shared" si="1"/>
        <v>0</v>
      </c>
      <c r="G59" s="87">
        <f>'Baseline &amp; CF'!D$63</f>
        <v>0</v>
      </c>
    </row>
    <row r="60" spans="2:7" ht="30" customHeight="1">
      <c r="B60" s="33" t="s">
        <v>105</v>
      </c>
      <c r="C60" s="38" t="str">
        <f>'Baseline &amp; CF'!B$64</f>
        <v>An explanation of consumption relative to emissions?</v>
      </c>
      <c r="D60" s="82">
        <f>'Baseline &amp; CF'!C$64</f>
        <v>0</v>
      </c>
      <c r="E60" s="82">
        <v>4</v>
      </c>
      <c r="F60" s="78">
        <f t="shared" si="1"/>
        <v>0</v>
      </c>
      <c r="G60" s="87">
        <f>'Baseline &amp; CF'!D$64</f>
        <v>0</v>
      </c>
    </row>
    <row r="61" spans="2:7" ht="31.5" customHeight="1">
      <c r="B61" s="33" t="s">
        <v>105</v>
      </c>
      <c r="C61" s="38" t="str">
        <f>'Baseline &amp; CF'!B$65</f>
        <v>A prediction of future Carbon Footprints (BAU)?</v>
      </c>
      <c r="D61" s="82">
        <f>'Baseline &amp; CF'!C$65</f>
        <v>0</v>
      </c>
      <c r="E61" s="82">
        <v>4</v>
      </c>
      <c r="F61" s="78">
        <f t="shared" si="1"/>
        <v>0</v>
      </c>
      <c r="G61" s="87">
        <f>'Baseline &amp; CF'!D$65</f>
        <v>0</v>
      </c>
    </row>
    <row r="62" spans="2:7" ht="59.25" customHeight="1">
      <c r="B62" s="33" t="s">
        <v>105</v>
      </c>
      <c r="C62" s="38" t="str">
        <f>'Baseline &amp; CF'!B$66</f>
        <v>An explanation of how the data has been verified and improvements to the data quality compared to previous years?</v>
      </c>
      <c r="D62" s="82">
        <f>'Baseline &amp; CF'!C$66</f>
        <v>0</v>
      </c>
      <c r="E62" s="82">
        <v>4</v>
      </c>
      <c r="F62" s="78">
        <f t="shared" si="1"/>
        <v>0</v>
      </c>
      <c r="G62" s="87">
        <f>'Baseline &amp; CF'!D$66</f>
        <v>0</v>
      </c>
    </row>
    <row r="63" spans="2:7" ht="15">
      <c r="B63" s="21"/>
      <c r="C63" s="21"/>
      <c r="D63" s="84">
        <f>SUM(D55:D62)</f>
        <v>0</v>
      </c>
      <c r="E63" s="84">
        <f>SUM(E55:E62)</f>
        <v>28</v>
      </c>
      <c r="F63" s="85">
        <f>D63/E63</f>
        <v>0</v>
      </c>
      <c r="G63" s="86"/>
    </row>
    <row r="66" spans="2:7" ht="25.5">
      <c r="B66" s="25" t="s">
        <v>100</v>
      </c>
      <c r="C66" s="130" t="s">
        <v>99</v>
      </c>
      <c r="D66" s="131"/>
      <c r="E66" s="131"/>
      <c r="F66" s="131"/>
      <c r="G66" s="28"/>
    </row>
    <row r="67" spans="2:7" ht="25.5">
      <c r="B67" s="27" t="s">
        <v>73</v>
      </c>
      <c r="C67" s="27" t="s">
        <v>91</v>
      </c>
      <c r="D67" s="23" t="s">
        <v>92</v>
      </c>
      <c r="E67" s="23" t="s">
        <v>96</v>
      </c>
      <c r="F67" s="23" t="s">
        <v>93</v>
      </c>
      <c r="G67" s="23" t="s">
        <v>35</v>
      </c>
    </row>
    <row r="68" spans="2:7" ht="32.25" customHeight="1">
      <c r="B68" s="33" t="s">
        <v>75</v>
      </c>
      <c r="C68" s="33" t="str">
        <f>'Baseline &amp; CF'!B$54</f>
        <v>Is there a clearly documented process for collecting and collating footprint data?</v>
      </c>
      <c r="D68" s="82">
        <f>'Baseline &amp; CF'!C$54</f>
        <v>0</v>
      </c>
      <c r="E68" s="82">
        <v>4</v>
      </c>
      <c r="F68" s="78">
        <f>_xlfn.IFERROR(D68/E68,0)</f>
        <v>0</v>
      </c>
      <c r="G68" s="83">
        <f>'Baseline &amp; CF'!D$54</f>
        <v>0</v>
      </c>
    </row>
    <row r="69" spans="2:7" ht="50.25" customHeight="1">
      <c r="B69" s="33" t="s">
        <v>75</v>
      </c>
      <c r="C69" s="33" t="str">
        <f>'Baseline &amp; CF'!B$55</f>
        <v>Are there systematic procedures for actively monitoring energy and fuel consumption throughout the year?  </v>
      </c>
      <c r="D69" s="82">
        <f>'Baseline &amp; CF'!C$55</f>
        <v>0</v>
      </c>
      <c r="E69" s="82">
        <v>4</v>
      </c>
      <c r="F69" s="78">
        <f>_xlfn.IFERROR(D69/E69,0)</f>
        <v>0</v>
      </c>
      <c r="G69" s="83">
        <f>'Baseline &amp; CF'!D$55</f>
        <v>0</v>
      </c>
    </row>
    <row r="70" spans="2:7" ht="42.75" customHeight="1">
      <c r="B70" s="33" t="s">
        <v>75</v>
      </c>
      <c r="C70" s="33" t="str">
        <f>'Baseline &amp; CF'!B$56</f>
        <v>Is there a clearly documented process for verifying footprint data?</v>
      </c>
      <c r="D70" s="82">
        <f>'Baseline &amp; CF'!C$56</f>
        <v>0</v>
      </c>
      <c r="E70" s="82">
        <v>4</v>
      </c>
      <c r="F70" s="78">
        <f>_xlfn.IFERROR(D70/E70,0)</f>
        <v>0</v>
      </c>
      <c r="G70" s="83">
        <f>'Baseline &amp; CF'!D$56</f>
        <v>0</v>
      </c>
    </row>
    <row r="71" spans="2:7" ht="39" customHeight="1">
      <c r="B71" s="33" t="s">
        <v>75</v>
      </c>
      <c r="C71" s="33" t="str">
        <f>'Baseline &amp; CF'!B$57</f>
        <v>Is there a clearly documented process for improving footprint data quality?</v>
      </c>
      <c r="D71" s="82">
        <f>'Baseline &amp; CF'!C$57</f>
        <v>0</v>
      </c>
      <c r="E71" s="82">
        <v>4</v>
      </c>
      <c r="F71" s="78">
        <f>_xlfn.IFERROR(D71/E71,0)</f>
        <v>0</v>
      </c>
      <c r="G71" s="83">
        <f>'Baseline &amp; CF'!D$57</f>
        <v>0</v>
      </c>
    </row>
    <row r="72" spans="2:7" ht="33" customHeight="1">
      <c r="B72" s="33" t="s">
        <v>75</v>
      </c>
      <c r="C72" s="33" t="str">
        <f>'Baseline &amp; CF'!B$58</f>
        <v>Has the organisation used the correct emission factors?</v>
      </c>
      <c r="D72" s="82">
        <f>'Baseline &amp; CF'!C$58</f>
        <v>0</v>
      </c>
      <c r="E72" s="82">
        <v>4</v>
      </c>
      <c r="F72" s="78">
        <f>_xlfn.IFERROR(D72/E72,0)</f>
        <v>0</v>
      </c>
      <c r="G72" s="83">
        <f>'Baseline &amp; CF'!D$58</f>
        <v>0</v>
      </c>
    </row>
    <row r="73" spans="2:7" ht="15">
      <c r="B73" s="21"/>
      <c r="C73" s="21"/>
      <c r="D73" s="84">
        <f>SUM(D68:D72)</f>
        <v>0</v>
      </c>
      <c r="E73" s="84">
        <f>SUM(E68:E72)</f>
        <v>20</v>
      </c>
      <c r="F73" s="85">
        <f>D73/E73</f>
        <v>0</v>
      </c>
      <c r="G73" s="86"/>
    </row>
    <row r="76" spans="2:7" ht="25.5" customHeight="1">
      <c r="B76" s="25" t="s">
        <v>101</v>
      </c>
      <c r="C76" s="125" t="s">
        <v>169</v>
      </c>
      <c r="D76" s="126"/>
      <c r="E76" s="126"/>
      <c r="F76" s="126"/>
      <c r="G76" s="29"/>
    </row>
    <row r="77" spans="2:7" ht="25.5">
      <c r="B77" s="27" t="s">
        <v>73</v>
      </c>
      <c r="C77" s="27" t="s">
        <v>91</v>
      </c>
      <c r="D77" s="23" t="s">
        <v>92</v>
      </c>
      <c r="E77" s="23" t="s">
        <v>96</v>
      </c>
      <c r="F77" s="23" t="s">
        <v>93</v>
      </c>
      <c r="G77" s="23" t="s">
        <v>35</v>
      </c>
    </row>
    <row r="78" spans="2:7" ht="69.75" customHeight="1">
      <c r="B78" s="33" t="s">
        <v>74</v>
      </c>
      <c r="C78" s="31" t="str">
        <f>'CM Plan'!B$23</f>
        <v>Is there clear statement of how targets are likely to be achieved? e.g through implementation of projects, reductions in estate or reduction contributions from the grid</v>
      </c>
      <c r="D78" s="82">
        <f>'CM Plan'!C$23</f>
        <v>0</v>
      </c>
      <c r="E78" s="82">
        <v>4</v>
      </c>
      <c r="F78" s="78">
        <f>_xlfn.IFERROR(D78/E78,0)</f>
        <v>0</v>
      </c>
      <c r="G78" s="87">
        <f>'CM Plan'!D$23</f>
        <v>0</v>
      </c>
    </row>
    <row r="79" spans="2:7" ht="28.5" customHeight="1">
      <c r="B79" s="33" t="s">
        <v>74</v>
      </c>
      <c r="C79" s="31" t="str">
        <f>'CM Plan'!B$27</f>
        <v>Does the range of Carbon Reduction projects in the CM Plan contain:</v>
      </c>
      <c r="D79" s="32"/>
      <c r="E79" s="32"/>
      <c r="F79" s="32"/>
      <c r="G79" s="32"/>
    </row>
    <row r="80" spans="2:7" ht="28.5" customHeight="1">
      <c r="B80" s="33" t="s">
        <v>74</v>
      </c>
      <c r="C80" s="37" t="str">
        <f>'CM Plan'!B$28</f>
        <v>Sufficient projects to meet the suggested target?</v>
      </c>
      <c r="D80" s="82">
        <f>'CM Plan'!C$28</f>
        <v>0</v>
      </c>
      <c r="E80" s="82">
        <v>4</v>
      </c>
      <c r="F80" s="78">
        <f>_xlfn.IFERROR(D80/E80,0)</f>
        <v>0</v>
      </c>
      <c r="G80" s="87">
        <f>'CM Plan'!D$28</f>
        <v>0</v>
      </c>
    </row>
    <row r="81" spans="2:7" ht="42" customHeight="1">
      <c r="B81" s="33" t="s">
        <v>74</v>
      </c>
      <c r="C81" s="37" t="str">
        <f>'CM Plan'!B$29</f>
        <v>A reasonably detailed explanation of the project, assumptions, costs and savings?</v>
      </c>
      <c r="D81" s="82">
        <f>'CM Plan'!C$29</f>
        <v>0</v>
      </c>
      <c r="E81" s="82">
        <v>4</v>
      </c>
      <c r="F81" s="78">
        <f>_xlfn.IFERROR(D81/E81,0)</f>
        <v>0</v>
      </c>
      <c r="G81" s="87">
        <f>'CM Plan'!D$29</f>
        <v>0</v>
      </c>
    </row>
    <row r="82" spans="2:7" ht="18" customHeight="1">
      <c r="B82" s="33" t="s">
        <v>74</v>
      </c>
      <c r="C82" s="37" t="str">
        <f>'CM Plan'!B$30</f>
        <v>A timeframe for implementation?</v>
      </c>
      <c r="D82" s="82">
        <f>'CM Plan'!C$30</f>
        <v>0</v>
      </c>
      <c r="E82" s="82">
        <v>4</v>
      </c>
      <c r="F82" s="78">
        <f>_xlfn.IFERROR(D82/E82,0)</f>
        <v>0</v>
      </c>
      <c r="G82" s="87">
        <f>'CM Plan'!D$30</f>
        <v>0</v>
      </c>
    </row>
    <row r="83" spans="2:7" ht="18.75" customHeight="1">
      <c r="B83" s="33" t="s">
        <v>74</v>
      </c>
      <c r="C83" s="37" t="str">
        <f>'CM Plan'!B$31</f>
        <v>Suggested funding mechanisms?</v>
      </c>
      <c r="D83" s="82">
        <f>'CM Plan'!C$31</f>
        <v>0</v>
      </c>
      <c r="E83" s="82">
        <v>4</v>
      </c>
      <c r="F83" s="78">
        <f>_xlfn.IFERROR(D83/E83,0)</f>
        <v>0</v>
      </c>
      <c r="G83" s="87">
        <f>'CM Plan'!D$31</f>
        <v>0</v>
      </c>
    </row>
    <row r="84" spans="2:7" ht="33.75" customHeight="1">
      <c r="B84" s="33" t="s">
        <v>74</v>
      </c>
      <c r="C84" s="31" t="str">
        <f>'CM Plan'!B$37</f>
        <v>Is there a clear CM operational structure laid out in the plan, including?</v>
      </c>
      <c r="D84" s="32"/>
      <c r="E84" s="32"/>
      <c r="F84" s="32"/>
      <c r="G84" s="32"/>
    </row>
    <row r="85" spans="2:7" ht="30" customHeight="1">
      <c r="B85" s="33" t="s">
        <v>74</v>
      </c>
      <c r="C85" s="37" t="str">
        <f>'CM Plan'!B$38</f>
        <v>Individual carbon reduction project management?</v>
      </c>
      <c r="D85" s="82">
        <f>'CM Plan'!C$38</f>
        <v>0</v>
      </c>
      <c r="E85" s="82">
        <v>4</v>
      </c>
      <c r="F85" s="78">
        <f>_xlfn.IFERROR(D85/E85,0)</f>
        <v>0</v>
      </c>
      <c r="G85" s="87">
        <f>'CM Plan'!D$38</f>
        <v>0</v>
      </c>
    </row>
    <row r="86" spans="2:7" ht="15">
      <c r="B86" s="21"/>
      <c r="C86" s="21"/>
      <c r="D86" s="84">
        <f>SUM(D78:D85)</f>
        <v>0</v>
      </c>
      <c r="E86" s="84">
        <f>SUM(E78:E85)</f>
        <v>24</v>
      </c>
      <c r="F86" s="85">
        <f>D86/E86</f>
        <v>0</v>
      </c>
      <c r="G86" s="85"/>
    </row>
    <row r="89" spans="2:7" ht="25.5" customHeight="1">
      <c r="B89" s="25" t="s">
        <v>103</v>
      </c>
      <c r="C89" s="125" t="s">
        <v>130</v>
      </c>
      <c r="D89" s="126"/>
      <c r="E89" s="126"/>
      <c r="F89" s="126"/>
      <c r="G89" s="30"/>
    </row>
    <row r="90" spans="2:7" ht="25.5">
      <c r="B90" s="27" t="s">
        <v>73</v>
      </c>
      <c r="C90" s="27" t="s">
        <v>91</v>
      </c>
      <c r="D90" s="23" t="s">
        <v>92</v>
      </c>
      <c r="E90" s="23" t="s">
        <v>96</v>
      </c>
      <c r="F90" s="23" t="s">
        <v>93</v>
      </c>
      <c r="G90" s="23" t="s">
        <v>35</v>
      </c>
    </row>
    <row r="91" spans="2:7" ht="42.75" customHeight="1">
      <c r="B91" s="33" t="s">
        <v>126</v>
      </c>
      <c r="C91" s="31" t="str">
        <f>'Project Register'!B$42</f>
        <v>How does the organisation score in terms of funded carbon reductions in terms of the target period?</v>
      </c>
      <c r="D91" s="82">
        <f>'Project Register'!C42</f>
        <v>0</v>
      </c>
      <c r="E91" s="82">
        <v>4</v>
      </c>
      <c r="F91" s="78">
        <f>_xlfn.IFERROR(D91/E91,0)</f>
        <v>0</v>
      </c>
      <c r="G91" s="87">
        <f>'Project Register'!D$42</f>
        <v>0</v>
      </c>
    </row>
    <row r="92" spans="2:7" ht="42.75" customHeight="1">
      <c r="B92" s="33" t="s">
        <v>126</v>
      </c>
      <c r="C92" s="31" t="str">
        <f>'Project Register'!B$43</f>
        <v>How does the organisation score in terms of the progress status of projects still to be funded on the list?</v>
      </c>
      <c r="D92" s="82">
        <f>'Project Register'!C43</f>
        <v>0</v>
      </c>
      <c r="E92" s="82">
        <v>4</v>
      </c>
      <c r="F92" s="78">
        <f>_xlfn.IFERROR(D92/E92,0)</f>
        <v>0</v>
      </c>
      <c r="G92" s="87">
        <f>'Project Register'!D$43</f>
        <v>0</v>
      </c>
    </row>
    <row r="93" spans="2:7" ht="15">
      <c r="B93" s="21"/>
      <c r="C93" s="21"/>
      <c r="D93" s="84">
        <f>D91+D92</f>
        <v>0</v>
      </c>
      <c r="E93" s="84">
        <f>SUM(E91:E92)</f>
        <v>8</v>
      </c>
      <c r="F93" s="85">
        <f>D93/E93</f>
        <v>0</v>
      </c>
      <c r="G93" s="86"/>
    </row>
    <row r="96" spans="2:7" ht="25.5">
      <c r="B96" s="25" t="s">
        <v>104</v>
      </c>
      <c r="C96" s="125" t="s">
        <v>131</v>
      </c>
      <c r="D96" s="126"/>
      <c r="E96" s="126"/>
      <c r="F96" s="126"/>
      <c r="G96" s="29"/>
    </row>
    <row r="97" spans="2:7" ht="25.5">
      <c r="B97" s="27" t="s">
        <v>73</v>
      </c>
      <c r="C97" s="27" t="s">
        <v>91</v>
      </c>
      <c r="D97" s="23" t="s">
        <v>92</v>
      </c>
      <c r="E97" s="23" t="s">
        <v>96</v>
      </c>
      <c r="F97" s="23" t="s">
        <v>93</v>
      </c>
      <c r="G97" s="23" t="s">
        <v>35</v>
      </c>
    </row>
    <row r="98" spans="2:7" ht="33.75" customHeight="1">
      <c r="B98" s="33" t="s">
        <v>127</v>
      </c>
      <c r="C98" s="33" t="str">
        <f>'Project Register'!B$19</f>
        <v>What is the overall trend of actual carbon emissions?</v>
      </c>
      <c r="D98" s="82" t="b">
        <f>IF('Project Register'!C19="static","1",IF('Project Register'!C19="upward","1",IF('Project Register'!C19="downward","4",IF('Project Register'!C19="unable to assess","0"))))</f>
        <v>0</v>
      </c>
      <c r="E98" s="82">
        <v>4</v>
      </c>
      <c r="F98" s="78">
        <f>_xlfn.IFERROR(D98/E98,0)</f>
        <v>0</v>
      </c>
      <c r="G98" s="87">
        <f>'Project Register'!D$19</f>
        <v>0</v>
      </c>
    </row>
    <row r="99" spans="2:7" ht="42" customHeight="1">
      <c r="B99" s="33" t="s">
        <v>127</v>
      </c>
      <c r="C99" s="31" t="str">
        <f>'Project Register'!B47</f>
        <v>How does the organisation score in terms of percentage reduction shortfall in target year?</v>
      </c>
      <c r="D99" s="82">
        <f>'Project Register'!C$47</f>
        <v>0</v>
      </c>
      <c r="E99" s="82">
        <v>4</v>
      </c>
      <c r="F99" s="78">
        <f>_xlfn.IFERROR(D99/E99,0)</f>
        <v>0</v>
      </c>
      <c r="G99" s="87">
        <f>'Project Register'!D47</f>
        <v>0</v>
      </c>
    </row>
    <row r="100" spans="2:7" ht="15">
      <c r="B100" s="21"/>
      <c r="C100" s="21"/>
      <c r="D100" s="84">
        <f>D98+D99</f>
        <v>0</v>
      </c>
      <c r="E100" s="84">
        <f>SUM(E98:E99)</f>
        <v>8</v>
      </c>
      <c r="F100" s="85">
        <f>D100/E100</f>
        <v>0</v>
      </c>
      <c r="G100" s="86"/>
    </row>
  </sheetData>
  <sheetProtection password="CD60" sheet="1"/>
  <mergeCells count="9">
    <mergeCell ref="C96:F96"/>
    <mergeCell ref="C53:F53"/>
    <mergeCell ref="C89:F89"/>
    <mergeCell ref="B4:E4"/>
    <mergeCell ref="C17:F17"/>
    <mergeCell ref="C29:F29"/>
    <mergeCell ref="C43:F43"/>
    <mergeCell ref="C66:F66"/>
    <mergeCell ref="C76:F76"/>
  </mergeCells>
  <conditionalFormatting sqref="E6:E14">
    <cfRule type="cellIs" priority="1" dxfId="2" operator="between">
      <formula>0.9</formula>
      <formula>1</formula>
    </cfRule>
    <cfRule type="cellIs" priority="2" dxfId="1" operator="between">
      <formula>0.8</formula>
      <formula>0.9</formula>
    </cfRule>
    <cfRule type="cellIs" priority="3" dxfId="0" operator="between">
      <formula>0.7</formula>
      <formula>0.8</formula>
    </cfRule>
    <cfRule type="cellIs" priority="4" dxfId="15" operator="between">
      <formula>0.6</formula>
      <formula>0.7</formula>
    </cfRule>
    <cfRule type="cellIs" priority="5" dxfId="16" operator="between">
      <formula>0.5</formula>
      <formula>0.6</formula>
    </cfRule>
    <cfRule type="cellIs" priority="6" dxfId="17" operator="between">
      <formula>0.4</formula>
      <formula>0.5</formula>
    </cfRule>
    <cfRule type="cellIs" priority="7" dxfId="18" operator="between">
      <formula>0.3</formula>
      <formula>0.4</formula>
    </cfRule>
    <cfRule type="cellIs" priority="8" dxfId="19" operator="between">
      <formula>0.2</formula>
      <formula>0.3</formula>
    </cfRule>
    <cfRule type="cellIs" priority="9" dxfId="20" operator="between">
      <formula>0.1</formula>
      <formula>0.2</formula>
    </cfRule>
    <cfRule type="cellIs" priority="10" dxfId="21" operator="between">
      <formula>0</formula>
      <formula>10%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24"/>
  <sheetViews>
    <sheetView zoomScalePageLayoutView="0" workbookViewId="0" topLeftCell="F10">
      <selection activeCell="L12" sqref="L12"/>
    </sheetView>
  </sheetViews>
  <sheetFormatPr defaultColWidth="9.140625" defaultRowHeight="18" customHeight="1"/>
  <cols>
    <col min="1" max="1" width="9.140625" style="1" customWidth="1"/>
    <col min="2" max="2" width="29.421875" style="1" customWidth="1"/>
    <col min="3" max="3" width="27.140625" style="1" customWidth="1"/>
    <col min="4" max="4" width="33.421875" style="1" customWidth="1"/>
    <col min="5" max="5" width="35.8515625" style="1" customWidth="1"/>
    <col min="6" max="6" width="18.57421875" style="1" customWidth="1"/>
    <col min="7" max="7" width="9.140625" style="1" customWidth="1"/>
    <col min="8" max="8" width="34.28125" style="1" customWidth="1"/>
    <col min="9" max="9" width="12.28125" style="1" customWidth="1"/>
    <col min="10" max="10" width="19.00390625" style="1" customWidth="1"/>
    <col min="11" max="11" width="20.140625" style="1" customWidth="1"/>
    <col min="12" max="12" width="13.57421875" style="1" customWidth="1"/>
    <col min="13" max="16384" width="9.140625" style="1" customWidth="1"/>
  </cols>
  <sheetData>
    <row r="1" spans="2:6" ht="18" customHeight="1">
      <c r="B1" s="3"/>
      <c r="C1" s="3"/>
      <c r="D1" s="3"/>
      <c r="E1" s="3"/>
      <c r="F1" s="3"/>
    </row>
    <row r="2" spans="2:6" ht="107.25" customHeight="1">
      <c r="B2" s="3"/>
      <c r="C2" s="18"/>
      <c r="D2" s="2"/>
      <c r="F2" s="3"/>
    </row>
    <row r="3" spans="2:6" ht="18" customHeight="1">
      <c r="B3" s="3"/>
      <c r="C3" s="6"/>
      <c r="D3" s="6"/>
      <c r="E3" s="6"/>
      <c r="F3" s="3"/>
    </row>
    <row r="4" spans="2:6" ht="18" customHeight="1">
      <c r="B4" s="5" t="s">
        <v>0</v>
      </c>
      <c r="C4" s="14" t="s">
        <v>4</v>
      </c>
      <c r="D4" s="2"/>
      <c r="E4" s="2"/>
      <c r="F4" s="2"/>
    </row>
    <row r="5" spans="2:6" ht="18" customHeight="1">
      <c r="B5" s="5" t="s">
        <v>1</v>
      </c>
      <c r="C5" s="7"/>
      <c r="D5" s="2"/>
      <c r="E5" s="2"/>
      <c r="F5" s="2"/>
    </row>
    <row r="6" spans="2:6" ht="18" customHeight="1">
      <c r="B6" s="5" t="s">
        <v>2</v>
      </c>
      <c r="C6" s="9"/>
      <c r="D6" s="2"/>
      <c r="E6" s="2"/>
      <c r="F6" s="2"/>
    </row>
    <row r="7" spans="2:6" ht="18" customHeight="1">
      <c r="B7" s="5" t="s">
        <v>3</v>
      </c>
      <c r="C7" s="7"/>
      <c r="D7" s="2"/>
      <c r="E7" s="2"/>
      <c r="F7" s="2"/>
    </row>
    <row r="8" spans="3:5" ht="18" customHeight="1">
      <c r="C8" s="3"/>
      <c r="D8" s="3"/>
      <c r="E8" s="3"/>
    </row>
    <row r="9" spans="2:11" ht="18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8" customHeight="1"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2:13" ht="18" customHeight="1">
      <c r="B11" s="4" t="s">
        <v>5</v>
      </c>
      <c r="C11" s="4" t="s">
        <v>6</v>
      </c>
      <c r="D11" s="4" t="s">
        <v>9</v>
      </c>
      <c r="E11" s="4" t="s">
        <v>13</v>
      </c>
      <c r="F11" s="4" t="s">
        <v>14</v>
      </c>
      <c r="G11" s="4" t="s">
        <v>79</v>
      </c>
      <c r="H11" s="4" t="s">
        <v>48</v>
      </c>
      <c r="I11" s="4" t="s">
        <v>69</v>
      </c>
      <c r="J11" s="4" t="s">
        <v>83</v>
      </c>
      <c r="K11" s="4" t="s">
        <v>85</v>
      </c>
      <c r="L11" s="4" t="s">
        <v>172</v>
      </c>
      <c r="M11" s="94" t="s">
        <v>186</v>
      </c>
    </row>
    <row r="12" spans="2:13" ht="18" customHeight="1">
      <c r="B12" s="7"/>
      <c r="C12" s="7" t="s">
        <v>11</v>
      </c>
      <c r="D12" s="17"/>
      <c r="E12" s="7" t="s">
        <v>15</v>
      </c>
      <c r="F12" s="7" t="s">
        <v>26</v>
      </c>
      <c r="G12" s="7">
        <v>0</v>
      </c>
      <c r="H12" s="7" t="s">
        <v>43</v>
      </c>
      <c r="I12" s="7" t="s">
        <v>51</v>
      </c>
      <c r="J12" s="7">
        <v>0</v>
      </c>
      <c r="K12" s="7" t="s">
        <v>71</v>
      </c>
      <c r="L12" s="93" t="s">
        <v>173</v>
      </c>
      <c r="M12" s="94">
        <v>2009</v>
      </c>
    </row>
    <row r="13" spans="2:13" ht="18" customHeight="1">
      <c r="B13" s="7"/>
      <c r="C13" s="7">
        <v>1</v>
      </c>
      <c r="D13" s="17"/>
      <c r="E13" s="7" t="s">
        <v>16</v>
      </c>
      <c r="F13" s="7" t="s">
        <v>27</v>
      </c>
      <c r="G13" s="7">
        <v>1</v>
      </c>
      <c r="H13" s="7" t="s">
        <v>45</v>
      </c>
      <c r="I13" s="19" t="s">
        <v>52</v>
      </c>
      <c r="J13" s="7">
        <v>1</v>
      </c>
      <c r="K13" s="7" t="s">
        <v>86</v>
      </c>
      <c r="L13" s="93" t="s">
        <v>174</v>
      </c>
      <c r="M13" s="94">
        <v>2010</v>
      </c>
    </row>
    <row r="14" spans="2:13" ht="18" customHeight="1">
      <c r="B14" s="7"/>
      <c r="C14" s="7">
        <v>2</v>
      </c>
      <c r="D14" s="17"/>
      <c r="E14" s="7" t="s">
        <v>17</v>
      </c>
      <c r="F14" s="7" t="s">
        <v>28</v>
      </c>
      <c r="G14" s="7">
        <v>2</v>
      </c>
      <c r="H14" s="7" t="s">
        <v>46</v>
      </c>
      <c r="I14" s="7" t="s">
        <v>42</v>
      </c>
      <c r="J14" s="7">
        <v>2</v>
      </c>
      <c r="K14" s="7" t="s">
        <v>87</v>
      </c>
      <c r="L14" s="93" t="s">
        <v>175</v>
      </c>
      <c r="M14" s="94">
        <v>2011</v>
      </c>
    </row>
    <row r="15" spans="2:13" ht="18" customHeight="1">
      <c r="B15" s="7"/>
      <c r="C15" s="7">
        <v>3</v>
      </c>
      <c r="D15" s="17"/>
      <c r="E15" s="7" t="s">
        <v>18</v>
      </c>
      <c r="F15" s="7" t="s">
        <v>29</v>
      </c>
      <c r="G15" s="7">
        <v>3</v>
      </c>
      <c r="H15" s="7" t="s">
        <v>47</v>
      </c>
      <c r="J15" s="7">
        <v>3</v>
      </c>
      <c r="K15" s="7" t="s">
        <v>88</v>
      </c>
      <c r="L15" s="93" t="s">
        <v>176</v>
      </c>
      <c r="M15" s="94">
        <v>2012</v>
      </c>
    </row>
    <row r="16" spans="2:13" ht="18" customHeight="1">
      <c r="B16" s="7"/>
      <c r="C16" s="7">
        <v>4</v>
      </c>
      <c r="D16" s="17"/>
      <c r="E16" s="7" t="s">
        <v>19</v>
      </c>
      <c r="F16" s="7" t="s">
        <v>30</v>
      </c>
      <c r="G16" s="7">
        <v>4</v>
      </c>
      <c r="H16" s="7" t="s">
        <v>44</v>
      </c>
      <c r="J16" s="7">
        <v>4</v>
      </c>
      <c r="L16" s="93" t="s">
        <v>177</v>
      </c>
      <c r="M16" s="94">
        <v>2013</v>
      </c>
    </row>
    <row r="17" spans="2:13" ht="18" customHeight="1">
      <c r="B17" s="17"/>
      <c r="C17" s="7">
        <v>5</v>
      </c>
      <c r="D17" s="17"/>
      <c r="E17" s="7" t="s">
        <v>20</v>
      </c>
      <c r="F17" s="7" t="s">
        <v>32</v>
      </c>
      <c r="G17" s="7" t="s">
        <v>41</v>
      </c>
      <c r="H17" s="7" t="s">
        <v>49</v>
      </c>
      <c r="J17" s="7" t="s">
        <v>41</v>
      </c>
      <c r="L17" s="93" t="s">
        <v>178</v>
      </c>
      <c r="M17" s="94">
        <v>2014</v>
      </c>
    </row>
    <row r="18" spans="2:13" ht="18" customHeight="1">
      <c r="B18" s="7"/>
      <c r="C18" s="7">
        <v>6</v>
      </c>
      <c r="D18" s="17"/>
      <c r="E18" s="7" t="s">
        <v>21</v>
      </c>
      <c r="F18" s="7" t="s">
        <v>31</v>
      </c>
      <c r="G18" s="7" t="s">
        <v>42</v>
      </c>
      <c r="H18" s="7" t="s">
        <v>50</v>
      </c>
      <c r="L18" s="93" t="s">
        <v>179</v>
      </c>
      <c r="M18" s="94">
        <v>2015</v>
      </c>
    </row>
    <row r="19" spans="2:13" ht="18" customHeight="1">
      <c r="B19" s="7"/>
      <c r="C19" s="7">
        <v>7</v>
      </c>
      <c r="D19" s="17"/>
      <c r="E19" s="7" t="s">
        <v>197</v>
      </c>
      <c r="F19" s="7"/>
      <c r="L19" s="93" t="s">
        <v>180</v>
      </c>
      <c r="M19" s="94">
        <v>2016</v>
      </c>
    </row>
    <row r="20" spans="3:13" ht="18" customHeight="1">
      <c r="C20" s="7" t="s">
        <v>7</v>
      </c>
      <c r="D20" s="17"/>
      <c r="E20" s="7" t="s">
        <v>22</v>
      </c>
      <c r="L20" s="93" t="s">
        <v>181</v>
      </c>
      <c r="M20" s="94">
        <v>2017</v>
      </c>
    </row>
    <row r="21" spans="4:13" ht="18" customHeight="1">
      <c r="D21" s="17"/>
      <c r="E21" s="7" t="s">
        <v>23</v>
      </c>
      <c r="L21" s="93" t="s">
        <v>182</v>
      </c>
      <c r="M21" s="94">
        <v>2018</v>
      </c>
    </row>
    <row r="22" spans="4:13" ht="18" customHeight="1">
      <c r="D22" s="17"/>
      <c r="E22" s="7" t="s">
        <v>24</v>
      </c>
      <c r="L22" s="93" t="s">
        <v>183</v>
      </c>
      <c r="M22" s="94">
        <v>2019</v>
      </c>
    </row>
    <row r="23" spans="4:13" ht="18" customHeight="1">
      <c r="D23" s="17"/>
      <c r="E23" s="7" t="s">
        <v>25</v>
      </c>
      <c r="L23" s="93" t="s">
        <v>184</v>
      </c>
      <c r="M23" s="94">
        <v>2020</v>
      </c>
    </row>
    <row r="24" spans="4:13" ht="18" customHeight="1">
      <c r="D24" s="17"/>
      <c r="L24" s="93" t="s">
        <v>185</v>
      </c>
      <c r="M24" s="94">
        <v>2021</v>
      </c>
    </row>
  </sheetData>
  <sheetProtection/>
  <dataValidations count="1">
    <dataValidation type="list" allowBlank="1" showInputMessage="1" showErrorMessage="1" sqref="C7 C5">
      <formula1>Analysts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63CECA"/>
  </sheetPr>
  <dimension ref="C3:H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9.140625" style="20" customWidth="1"/>
  </cols>
  <sheetData>
    <row r="3" spans="3:8" ht="15">
      <c r="C3" s="41" t="s">
        <v>198</v>
      </c>
      <c r="D3" s="42"/>
      <c r="E3" s="42"/>
      <c r="F3" s="42"/>
      <c r="G3" s="42"/>
      <c r="H3" s="73">
        <f>'CM Plan'!C5</f>
        <v>0</v>
      </c>
    </row>
    <row r="5" spans="3:5" ht="15">
      <c r="C5" s="40" t="s">
        <v>165</v>
      </c>
      <c r="D5" s="39"/>
      <c r="E5" s="39"/>
    </row>
    <row r="6" s="75" customFormat="1" ht="15">
      <c r="C6" s="74"/>
    </row>
    <row r="7" s="75" customFormat="1" ht="15">
      <c r="C7" s="76"/>
    </row>
    <row r="8" s="75" customFormat="1" ht="15">
      <c r="C8" s="74"/>
    </row>
    <row r="9" s="75" customFormat="1" ht="15"/>
    <row r="10" spans="3:5" ht="15">
      <c r="C10" s="40" t="s">
        <v>166</v>
      </c>
      <c r="D10" s="39"/>
      <c r="E10" s="39"/>
    </row>
    <row r="11" spans="3:5" s="75" customFormat="1" ht="15">
      <c r="C11" s="74"/>
      <c r="D11" s="77"/>
      <c r="E11" s="77"/>
    </row>
    <row r="12" spans="3:5" s="75" customFormat="1" ht="15">
      <c r="C12" s="74"/>
      <c r="E12" s="77"/>
    </row>
    <row r="13" spans="3:5" s="75" customFormat="1" ht="15">
      <c r="C13" s="74"/>
      <c r="D13" s="77"/>
      <c r="E13" s="77"/>
    </row>
    <row r="14" spans="3:5" s="75" customFormat="1" ht="15">
      <c r="C14" s="74"/>
      <c r="D14" s="77"/>
      <c r="E14" s="77"/>
    </row>
    <row r="15" spans="3:5" s="75" customFormat="1" ht="15">
      <c r="C15" s="74"/>
      <c r="E15" s="77"/>
    </row>
    <row r="16" spans="3:5" s="75" customFormat="1" ht="15">
      <c r="C16" s="74"/>
      <c r="E16" s="77"/>
    </row>
    <row r="17" spans="3:5" s="75" customFormat="1" ht="15">
      <c r="C17" s="74"/>
      <c r="D17" s="77"/>
      <c r="E17" s="77"/>
    </row>
    <row r="18" s="75" customFormat="1" ht="15">
      <c r="C18" s="74"/>
    </row>
    <row r="19" s="75" customFormat="1" ht="15"/>
    <row r="20" ht="15">
      <c r="C20" s="40" t="s">
        <v>167</v>
      </c>
    </row>
    <row r="21" s="75" customFormat="1" ht="15">
      <c r="C21" s="74"/>
    </row>
    <row r="22" s="75" customFormat="1" ht="15">
      <c r="C22" s="74"/>
    </row>
    <row r="23" s="75" customFormat="1" ht="15">
      <c r="C23" s="74"/>
    </row>
    <row r="24" s="75" customFormat="1" ht="15">
      <c r="C24" s="74"/>
    </row>
    <row r="25" s="75" customFormat="1" ht="15">
      <c r="C25" s="74"/>
    </row>
    <row r="26" s="75" customFormat="1" ht="15">
      <c r="C26" s="74"/>
    </row>
    <row r="27" s="75" customFormat="1" ht="15"/>
    <row r="28" s="75" customFormat="1" ht="15"/>
    <row r="29" s="75" customFormat="1" ht="15"/>
    <row r="30" s="75" customFormat="1" ht="15"/>
    <row r="31" s="75" customFormat="1" ht="15"/>
    <row r="32" s="75" customFormat="1" ht="15"/>
    <row r="33" s="75" customFormat="1" ht="15"/>
    <row r="34" s="75" customFormat="1" ht="15"/>
    <row r="35" s="75" customFormat="1" ht="15"/>
    <row r="36" s="75" customFormat="1" ht="15"/>
    <row r="37" s="75" customFormat="1" ht="15"/>
    <row r="38" s="75" customFormat="1" ht="15"/>
    <row r="39" s="75" customFormat="1" ht="15"/>
    <row r="40" s="75" customFormat="1" ht="15"/>
    <row r="41" s="75" customFormat="1" ht="15"/>
    <row r="42" s="75" customFormat="1" ht="15"/>
    <row r="43" s="75" customFormat="1" ht="15"/>
    <row r="44" s="75" customFormat="1" ht="15"/>
    <row r="45" s="75" customFormat="1" ht="15"/>
    <row r="46" s="75" customFormat="1" ht="15"/>
    <row r="47" s="75" customFormat="1" ht="15"/>
    <row r="48" s="75" customFormat="1" ht="15"/>
    <row r="49" s="75" customFormat="1" ht="15"/>
    <row r="50" s="75" customFormat="1" ht="15"/>
    <row r="51" s="75" customFormat="1" ht="15"/>
    <row r="52" s="75" customFormat="1" ht="15"/>
    <row r="53" s="75" customFormat="1" ht="15"/>
    <row r="54" s="75" customFormat="1" ht="15"/>
    <row r="55" s="75" customFormat="1" ht="15"/>
    <row r="56" s="75" customFormat="1" ht="15"/>
    <row r="57" s="75" customFormat="1" ht="15"/>
    <row r="58" s="75" customFormat="1" ht="15"/>
    <row r="59" s="75" customFormat="1" ht="15"/>
    <row r="60" s="75" customFormat="1" ht="15"/>
    <row r="61" s="75" customFormat="1" ht="15"/>
    <row r="62" s="75" customFormat="1" ht="15"/>
    <row r="63" s="75" customFormat="1" ht="15"/>
    <row r="64" s="75" customFormat="1" ht="15"/>
    <row r="65" s="75" customFormat="1" ht="15"/>
    <row r="66" s="75" customFormat="1" ht="15"/>
    <row r="67" s="75" customFormat="1" ht="15"/>
    <row r="68" s="75" customFormat="1" ht="15"/>
    <row r="69" s="75" customFormat="1" ht="15"/>
    <row r="70" s="75" customFormat="1" ht="15"/>
    <row r="71" s="75" customFormat="1" ht="15"/>
    <row r="72" s="75" customFormat="1" ht="15"/>
    <row r="73" s="75" customFormat="1" ht="15"/>
    <row r="74" s="75" customFormat="1" ht="15"/>
    <row r="75" s="75" customFormat="1" ht="15"/>
    <row r="76" s="75" customFormat="1" ht="15"/>
    <row r="77" s="75" customFormat="1" ht="15"/>
    <row r="78" s="75" customFormat="1" ht="15"/>
    <row r="79" s="75" customFormat="1" ht="15"/>
    <row r="80" s="75" customFormat="1" ht="15"/>
    <row r="81" s="75" customFormat="1" ht="15"/>
    <row r="82" s="75" customFormat="1" ht="15"/>
    <row r="83" s="75" customFormat="1" ht="15"/>
    <row r="84" s="75" customFormat="1" ht="15"/>
    <row r="85" s="75" customFormat="1" ht="15"/>
    <row r="86" s="75" customFormat="1" ht="15"/>
    <row r="87" s="75" customFormat="1" ht="15"/>
    <row r="88" s="75" customFormat="1" ht="15"/>
    <row r="89" s="75" customFormat="1" ht="15"/>
    <row r="90" s="75" customFormat="1" ht="15"/>
    <row r="91" s="75" customFormat="1" ht="15"/>
    <row r="92" s="75" customFormat="1" ht="15"/>
    <row r="93" s="75" customFormat="1" ht="15"/>
    <row r="94" s="75" customFormat="1" ht="15"/>
    <row r="95" s="75" customFormat="1" ht="15"/>
    <row r="96" s="75" customFormat="1" ht="15"/>
    <row r="97" s="75" customFormat="1" ht="15"/>
    <row r="98" s="75" customFormat="1" ht="15"/>
    <row r="99" s="75" customFormat="1" ht="15"/>
    <row r="100" s="75" customFormat="1" ht="15"/>
    <row r="101" s="75" customFormat="1" ht="15"/>
    <row r="102" s="75" customFormat="1" ht="15"/>
    <row r="103" s="75" customFormat="1" ht="15"/>
    <row r="104" s="75" customFormat="1" ht="15"/>
    <row r="105" s="75" customFormat="1" ht="15"/>
    <row r="106" s="75" customFormat="1" ht="15"/>
    <row r="107" s="75" customFormat="1" ht="15"/>
    <row r="108" s="75" customFormat="1" ht="15"/>
    <row r="109" s="75" customFormat="1" ht="15"/>
    <row r="110" s="75" customFormat="1" ht="15"/>
    <row r="111" s="75" customFormat="1" ht="15"/>
    <row r="112" s="75" customFormat="1" ht="15"/>
    <row r="113" s="75" customFormat="1" ht="15"/>
    <row r="114" s="75" customFormat="1" ht="15"/>
    <row r="115" s="75" customFormat="1" ht="15"/>
    <row r="116" s="75" customFormat="1" ht="15"/>
    <row r="117" s="75" customFormat="1" ht="15"/>
    <row r="118" s="75" customFormat="1" ht="15"/>
    <row r="119" s="75" customFormat="1" ht="15"/>
    <row r="120" s="75" customFormat="1" ht="15"/>
    <row r="121" s="75" customFormat="1" ht="15"/>
    <row r="122" s="75" customFormat="1" ht="15"/>
    <row r="123" s="75" customFormat="1" ht="15"/>
    <row r="124" s="75" customFormat="1" ht="15"/>
    <row r="125" s="75" customFormat="1" ht="15"/>
    <row r="126" s="75" customFormat="1" ht="15"/>
    <row r="127" s="75" customFormat="1" ht="15"/>
    <row r="128" s="75" customFormat="1" ht="15"/>
    <row r="129" s="75" customFormat="1" ht="15"/>
    <row r="130" s="75" customFormat="1" ht="15"/>
    <row r="131" s="75" customFormat="1" ht="15"/>
    <row r="132" s="75" customFormat="1" ht="15"/>
    <row r="133" s="75" customFormat="1" ht="15"/>
    <row r="134" s="75" customFormat="1" ht="15"/>
    <row r="135" s="75" customFormat="1" ht="15"/>
    <row r="136" s="75" customFormat="1" ht="15"/>
    <row r="137" s="75" customFormat="1" ht="15"/>
    <row r="138" s="75" customFormat="1" ht="15"/>
    <row r="139" s="75" customFormat="1" ht="15"/>
    <row r="140" s="75" customFormat="1" ht="15"/>
    <row r="141" s="75" customFormat="1" ht="15"/>
    <row r="142" s="75" customFormat="1" ht="15"/>
    <row r="143" s="75" customFormat="1" ht="15"/>
    <row r="144" s="75" customFormat="1" ht="15"/>
    <row r="145" s="75" customFormat="1" ht="15"/>
    <row r="146" s="75" customFormat="1" ht="15"/>
    <row r="147" s="75" customFormat="1" ht="15"/>
    <row r="148" s="75" customFormat="1" ht="15"/>
    <row r="149" s="75" customFormat="1" ht="15"/>
    <row r="150" s="75" customFormat="1" ht="15"/>
  </sheetData>
  <sheetProtection password="CD60" sheet="1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Sinclair Knight Merz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cwharmby</dc:creator>
  <cp:keywords/>
  <dc:description/>
  <cp:lastModifiedBy>Amy Weir</cp:lastModifiedBy>
  <dcterms:created xsi:type="dcterms:W3CDTF">2011-08-02T13:26:20Z</dcterms:created>
  <dcterms:modified xsi:type="dcterms:W3CDTF">2017-05-16T10:19:56Z</dcterms:modified>
  <cp:category/>
  <cp:version/>
  <cp:contentType/>
  <cp:contentStatus/>
</cp:coreProperties>
</file>